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ml.chartshapes+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9B901406-785C-4CD4-A996-7872B1D60530}" xr6:coauthVersionLast="47" xr6:coauthVersionMax="47" xr10:uidLastSave="{00000000-0000-0000-0000-000000000000}"/>
  <bookViews>
    <workbookView xWindow="-28920" yWindow="-120" windowWidth="29040" windowHeight="15720" xr2:uid="{03095760-58DB-4B64-9F5A-8C99BA79767B}"/>
  </bookViews>
  <sheets>
    <sheet name="Table of Contents" sheetId="12" r:id="rId1"/>
    <sheet name="1. Gensler (2021-Present)" sheetId="6" r:id="rId2"/>
    <sheet name="2. Gensler Total Finalizations" sheetId="15" r:id="rId3"/>
    <sheet name="3. Clayton (2017-2020)" sheetId="4" r:id="rId4"/>
    <sheet name="4. Clayton Total Finalizations" sheetId="17" r:id="rId5"/>
    <sheet name="5. White (2013-2016)" sheetId="3" r:id="rId6"/>
    <sheet name="6. Comment Period Comparison" sheetId="13" r:id="rId7"/>
    <sheet name="7. Proposals Comparison" sheetId="7" r:id="rId8"/>
    <sheet name="8. Statutory Mandates" sheetId="18" r:id="rId9"/>
    <sheet name="9. Finalizations Comparison" sheetId="9" r:id="rId10"/>
    <sheet name="10. Implementation Periods" sheetId="20" r:id="rId11"/>
    <sheet name="11. Gensler Reg Agenda Progress" sheetId="14" r:id="rId12"/>
  </sheets>
  <definedNames>
    <definedName name="_xlnm._FilterDatabase" localSheetId="1" hidden="1">'1. Gensler (2021-Present)'!$C$27:$C$99</definedName>
    <definedName name="_xlnm._FilterDatabase" localSheetId="2" hidden="1">'2. Gensler Total Finalizations'!$A$8:$H$69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9" l="1"/>
  <c r="C17" i="9"/>
  <c r="C8" i="14"/>
  <c r="C3" i="18"/>
  <c r="C5" i="18" s="1"/>
  <c r="H69" i="15"/>
  <c r="G69" i="15"/>
  <c r="C5" i="15" s="1"/>
  <c r="C6" i="15" s="1"/>
  <c r="F69" i="15"/>
  <c r="C4" i="15" s="1"/>
  <c r="M97" i="6"/>
  <c r="M101" i="6" s="1"/>
  <c r="L97" i="6"/>
  <c r="L101" i="6" s="1"/>
  <c r="J97" i="6"/>
  <c r="I97" i="6"/>
  <c r="C20" i="6"/>
  <c r="C19" i="6"/>
  <c r="C13" i="6"/>
  <c r="C11" i="6"/>
  <c r="C12" i="6"/>
  <c r="C10" i="6"/>
  <c r="G100" i="6"/>
  <c r="J100" i="6" s="1"/>
  <c r="C17" i="6" l="1"/>
  <c r="C18" i="6"/>
  <c r="N50" i="20"/>
  <c r="N49" i="20"/>
  <c r="N48" i="20"/>
  <c r="N47" i="20"/>
  <c r="N46" i="20"/>
  <c r="N45" i="20"/>
  <c r="N44" i="20"/>
  <c r="N43" i="20"/>
  <c r="N42" i="20"/>
  <c r="N41" i="20"/>
  <c r="N40" i="20"/>
  <c r="N39" i="20"/>
  <c r="N38" i="20"/>
  <c r="N37" i="20"/>
  <c r="N36" i="20"/>
  <c r="N35" i="20"/>
  <c r="N34" i="20"/>
  <c r="N33" i="20"/>
  <c r="N32" i="20"/>
  <c r="N31" i="20"/>
  <c r="N30" i="20"/>
  <c r="N29" i="20"/>
  <c r="N28" i="20"/>
  <c r="N27" i="20"/>
  <c r="N26" i="20"/>
  <c r="N25" i="20"/>
  <c r="N24" i="20"/>
  <c r="N23" i="20"/>
  <c r="N22" i="20"/>
  <c r="M21" i="20"/>
  <c r="M20" i="20"/>
  <c r="N19" i="20"/>
  <c r="N18" i="20"/>
  <c r="N17" i="20"/>
  <c r="N16" i="20"/>
  <c r="N15" i="20"/>
  <c r="N14" i="20"/>
  <c r="N7" i="20" l="1"/>
  <c r="N6" i="20"/>
  <c r="N51" i="20"/>
  <c r="N8" i="20"/>
  <c r="N9" i="20"/>
  <c r="N10" i="20"/>
  <c r="N11" i="20"/>
  <c r="N4" i="20"/>
  <c r="N12" i="20"/>
  <c r="N5" i="20"/>
  <c r="N13" i="20"/>
  <c r="D7" i="9" l="1"/>
  <c r="E5" i="9"/>
  <c r="E6" i="9"/>
  <c r="H104" i="17"/>
  <c r="G104" i="17"/>
  <c r="C5" i="17" s="1"/>
  <c r="C6" i="17" s="1"/>
  <c r="F104" i="17"/>
  <c r="C4" i="17" s="1"/>
  <c r="C7" i="9"/>
  <c r="C4" i="18" l="1"/>
  <c r="C10" i="14"/>
  <c r="C9" i="14"/>
  <c r="I52" i="6"/>
  <c r="C20" i="4"/>
  <c r="C19" i="4"/>
  <c r="C18" i="4"/>
  <c r="C17" i="4"/>
  <c r="C15" i="4"/>
  <c r="C13" i="4"/>
  <c r="C12" i="4"/>
  <c r="C11" i="4"/>
  <c r="C10" i="4"/>
  <c r="L91" i="4"/>
  <c r="K91" i="4"/>
  <c r="H90" i="4"/>
  <c r="G90" i="4"/>
  <c r="H89" i="4"/>
  <c r="G89" i="4"/>
  <c r="H88" i="4"/>
  <c r="G88" i="4"/>
  <c r="H87" i="4"/>
  <c r="G87" i="4"/>
  <c r="H86" i="4"/>
  <c r="G86" i="4"/>
  <c r="H85" i="4"/>
  <c r="G85" i="4"/>
  <c r="H84" i="4"/>
  <c r="G84" i="4"/>
  <c r="H83" i="4"/>
  <c r="G83" i="4"/>
  <c r="H82" i="4"/>
  <c r="G82" i="4"/>
  <c r="H81" i="4"/>
  <c r="G81" i="4"/>
  <c r="H80" i="4"/>
  <c r="G80" i="4"/>
  <c r="H79" i="4"/>
  <c r="G79" i="4"/>
  <c r="H78" i="4"/>
  <c r="G78" i="4"/>
  <c r="K76" i="4"/>
  <c r="J76" i="4"/>
  <c r="H75" i="4"/>
  <c r="G75" i="4"/>
  <c r="E74" i="4"/>
  <c r="H74" i="4" s="1"/>
  <c r="H73" i="4"/>
  <c r="G73" i="4"/>
  <c r="H72" i="4"/>
  <c r="G72" i="4"/>
  <c r="H71" i="4"/>
  <c r="G71" i="4"/>
  <c r="H70" i="4"/>
  <c r="G70" i="4"/>
  <c r="H69" i="4"/>
  <c r="G69" i="4"/>
  <c r="H68" i="4"/>
  <c r="G68" i="4"/>
  <c r="H67" i="4"/>
  <c r="G67" i="4"/>
  <c r="H66" i="4"/>
  <c r="G66" i="4"/>
  <c r="H65" i="4"/>
  <c r="G65" i="4"/>
  <c r="H64" i="4"/>
  <c r="G64" i="4"/>
  <c r="H63" i="4"/>
  <c r="G63" i="4"/>
  <c r="H62" i="4"/>
  <c r="G62" i="4"/>
  <c r="H61" i="4"/>
  <c r="G61" i="4"/>
  <c r="H60" i="4"/>
  <c r="G60" i="4"/>
  <c r="H59" i="4"/>
  <c r="G59" i="4"/>
  <c r="H58" i="4"/>
  <c r="G58" i="4"/>
  <c r="H57" i="4"/>
  <c r="G57" i="4"/>
  <c r="H56" i="4"/>
  <c r="G56" i="4"/>
  <c r="H55" i="4"/>
  <c r="G55" i="4"/>
  <c r="K53" i="4"/>
  <c r="J53" i="4"/>
  <c r="H52" i="4"/>
  <c r="G52" i="4"/>
  <c r="H51" i="4"/>
  <c r="G51" i="4"/>
  <c r="H50" i="4"/>
  <c r="G50" i="4"/>
  <c r="H49" i="4"/>
  <c r="G49" i="4"/>
  <c r="H48" i="4"/>
  <c r="G48" i="4"/>
  <c r="H47" i="4"/>
  <c r="G47" i="4"/>
  <c r="H46" i="4"/>
  <c r="G46" i="4"/>
  <c r="H45" i="4"/>
  <c r="G45" i="4"/>
  <c r="H44" i="4"/>
  <c r="G44" i="4"/>
  <c r="H43" i="4"/>
  <c r="G43" i="4"/>
  <c r="H42" i="4"/>
  <c r="G42" i="4"/>
  <c r="H41" i="4"/>
  <c r="G41" i="4"/>
  <c r="H40" i="4"/>
  <c r="G40" i="4"/>
  <c r="H39" i="4"/>
  <c r="G39" i="4"/>
  <c r="H38" i="4"/>
  <c r="G38" i="4"/>
  <c r="H37" i="4"/>
  <c r="G37" i="4"/>
  <c r="H36" i="4"/>
  <c r="G36" i="4"/>
  <c r="H35" i="4"/>
  <c r="G35" i="4"/>
  <c r="H34" i="4"/>
  <c r="G34" i="4"/>
  <c r="K32" i="4"/>
  <c r="J32" i="4"/>
  <c r="H31" i="4"/>
  <c r="G31" i="4"/>
  <c r="H30" i="4"/>
  <c r="G30" i="4"/>
  <c r="H29" i="4"/>
  <c r="G29" i="4"/>
  <c r="C9" i="4"/>
  <c r="C20" i="3"/>
  <c r="C19" i="3"/>
  <c r="C18" i="3"/>
  <c r="C14" i="3"/>
  <c r="C13" i="3"/>
  <c r="C11" i="3"/>
  <c r="C12" i="3"/>
  <c r="C10" i="3"/>
  <c r="C9" i="3"/>
  <c r="K94" i="3"/>
  <c r="K75" i="3"/>
  <c r="K54" i="3"/>
  <c r="K41" i="3"/>
  <c r="J94" i="3"/>
  <c r="J75" i="3"/>
  <c r="J54" i="3"/>
  <c r="J32" i="3"/>
  <c r="C17" i="3" s="1"/>
  <c r="G32" i="4" l="1"/>
  <c r="C22" i="3"/>
  <c r="H32" i="4"/>
  <c r="H53" i="4"/>
  <c r="G74" i="4"/>
  <c r="C21" i="4" s="1"/>
  <c r="D6" i="13" s="1"/>
  <c r="H76" i="4"/>
  <c r="G76" i="4"/>
  <c r="C22" i="4"/>
  <c r="G53" i="4"/>
  <c r="H91" i="4"/>
  <c r="I91" i="4"/>
  <c r="C7" i="14"/>
  <c r="J41" i="3"/>
  <c r="C14" i="6"/>
  <c r="C15" i="6"/>
  <c r="C6" i="13" l="1"/>
  <c r="C15" i="3"/>
  <c r="C21" i="3"/>
  <c r="C19" i="9"/>
  <c r="M75" i="6"/>
  <c r="M38" i="6"/>
  <c r="L75" i="6"/>
  <c r="L38" i="6"/>
  <c r="C16" i="6" s="1"/>
  <c r="J96" i="6"/>
  <c r="J95" i="6"/>
  <c r="I96" i="6"/>
  <c r="I95" i="6"/>
  <c r="I94" i="6"/>
  <c r="J94" i="6"/>
  <c r="I79" i="6"/>
  <c r="I93" i="6"/>
  <c r="J93" i="6"/>
  <c r="J66" i="6"/>
  <c r="J68" i="6"/>
  <c r="J69" i="6"/>
  <c r="J70" i="6"/>
  <c r="J71" i="6"/>
  <c r="J72" i="6"/>
  <c r="J73" i="6"/>
  <c r="J74" i="6"/>
  <c r="I66" i="6"/>
  <c r="I68" i="6"/>
  <c r="I69" i="6"/>
  <c r="I70" i="6"/>
  <c r="I71" i="6"/>
  <c r="I72" i="6"/>
  <c r="I73" i="6"/>
  <c r="I74" i="6"/>
  <c r="I59" i="6"/>
  <c r="I60" i="6"/>
  <c r="I61" i="6"/>
  <c r="I62" i="6"/>
  <c r="I63" i="6"/>
  <c r="I64" i="6"/>
  <c r="I65" i="6"/>
  <c r="J59" i="6"/>
  <c r="J60" i="6"/>
  <c r="J61" i="6"/>
  <c r="J62" i="6"/>
  <c r="J63" i="6"/>
  <c r="J64" i="6"/>
  <c r="J65" i="6"/>
  <c r="I57" i="6"/>
  <c r="I41" i="6"/>
  <c r="J41" i="6"/>
  <c r="J32" i="6"/>
  <c r="J33" i="6"/>
  <c r="J34" i="6"/>
  <c r="J35" i="6"/>
  <c r="J36" i="6"/>
  <c r="J37" i="6"/>
  <c r="I32" i="6"/>
  <c r="I33" i="6"/>
  <c r="I34" i="6"/>
  <c r="I35" i="6"/>
  <c r="I36" i="6"/>
  <c r="I37" i="6"/>
  <c r="J31" i="6"/>
  <c r="J30" i="6"/>
  <c r="I31" i="6"/>
  <c r="I30" i="6"/>
  <c r="I29" i="6"/>
  <c r="J29" i="6"/>
  <c r="J28" i="6"/>
  <c r="I28" i="6"/>
  <c r="J92" i="6"/>
  <c r="I92" i="6"/>
  <c r="J91" i="6"/>
  <c r="I91" i="6"/>
  <c r="J90" i="6"/>
  <c r="I90" i="6"/>
  <c r="J89" i="6"/>
  <c r="I89" i="6"/>
  <c r="J88" i="6"/>
  <c r="I88" i="6"/>
  <c r="J87" i="6"/>
  <c r="I87" i="6"/>
  <c r="J86" i="6"/>
  <c r="I86" i="6"/>
  <c r="J85" i="6"/>
  <c r="I85" i="6"/>
  <c r="J84" i="6"/>
  <c r="I84" i="6"/>
  <c r="J83" i="6"/>
  <c r="I83" i="6"/>
  <c r="J82" i="6"/>
  <c r="I82" i="6"/>
  <c r="J81" i="6"/>
  <c r="I81" i="6"/>
  <c r="J80" i="6"/>
  <c r="I80" i="6"/>
  <c r="J79" i="6"/>
  <c r="J78" i="6"/>
  <c r="I78" i="6"/>
  <c r="J77" i="6"/>
  <c r="I77" i="6"/>
  <c r="J58" i="6"/>
  <c r="I58" i="6"/>
  <c r="J57" i="6"/>
  <c r="J56" i="6"/>
  <c r="I56" i="6"/>
  <c r="J55" i="6"/>
  <c r="I55" i="6"/>
  <c r="J54" i="6"/>
  <c r="I54" i="6"/>
  <c r="J53" i="6"/>
  <c r="I53" i="6"/>
  <c r="J52" i="6"/>
  <c r="J51" i="6"/>
  <c r="J50" i="6"/>
  <c r="I50" i="6"/>
  <c r="J49" i="6"/>
  <c r="I49" i="6"/>
  <c r="J48" i="6"/>
  <c r="I48" i="6"/>
  <c r="J47" i="6"/>
  <c r="I47" i="6"/>
  <c r="J46" i="6"/>
  <c r="I46" i="6"/>
  <c r="J45" i="6"/>
  <c r="I45" i="6"/>
  <c r="J44" i="6"/>
  <c r="I44" i="6"/>
  <c r="J43" i="6"/>
  <c r="I43" i="6"/>
  <c r="J42" i="6"/>
  <c r="I42" i="6"/>
  <c r="J40" i="6"/>
  <c r="I40" i="6"/>
  <c r="H31" i="3"/>
  <c r="H93" i="3"/>
  <c r="G93" i="3"/>
  <c r="H92" i="3"/>
  <c r="G92" i="3"/>
  <c r="H91" i="3"/>
  <c r="G91" i="3"/>
  <c r="H90" i="3"/>
  <c r="G90" i="3"/>
  <c r="H89" i="3"/>
  <c r="G89" i="3"/>
  <c r="H88" i="3"/>
  <c r="G88" i="3"/>
  <c r="H87" i="3"/>
  <c r="G87" i="3"/>
  <c r="H86" i="3"/>
  <c r="G86" i="3"/>
  <c r="H85" i="3"/>
  <c r="G85" i="3"/>
  <c r="H84" i="3"/>
  <c r="G84" i="3"/>
  <c r="H83" i="3"/>
  <c r="G83" i="3"/>
  <c r="H82" i="3"/>
  <c r="G82" i="3"/>
  <c r="H81" i="3"/>
  <c r="G81" i="3"/>
  <c r="H80" i="3"/>
  <c r="G80" i="3"/>
  <c r="H79" i="3"/>
  <c r="G79" i="3"/>
  <c r="H78" i="3"/>
  <c r="G78" i="3"/>
  <c r="H74" i="3"/>
  <c r="G74" i="3"/>
  <c r="H73" i="3"/>
  <c r="G73" i="3"/>
  <c r="H72" i="3"/>
  <c r="G72" i="3"/>
  <c r="H71" i="3"/>
  <c r="G71" i="3"/>
  <c r="H70" i="3"/>
  <c r="G70" i="3"/>
  <c r="H69" i="3"/>
  <c r="G69" i="3"/>
  <c r="H68" i="3"/>
  <c r="G68" i="3"/>
  <c r="H67" i="3"/>
  <c r="G67" i="3"/>
  <c r="H66" i="3"/>
  <c r="G66" i="3"/>
  <c r="H65" i="3"/>
  <c r="G65" i="3"/>
  <c r="H64" i="3"/>
  <c r="G64" i="3"/>
  <c r="H63" i="3"/>
  <c r="G63" i="3"/>
  <c r="H62" i="3"/>
  <c r="G62" i="3"/>
  <c r="H61" i="3"/>
  <c r="G61" i="3"/>
  <c r="H60" i="3"/>
  <c r="G60" i="3"/>
  <c r="H59" i="3"/>
  <c r="G59" i="3"/>
  <c r="H58" i="3"/>
  <c r="G58" i="3"/>
  <c r="H57" i="3"/>
  <c r="G57" i="3"/>
  <c r="H53" i="3"/>
  <c r="G53" i="3"/>
  <c r="H52" i="3"/>
  <c r="G52" i="3"/>
  <c r="H51" i="3"/>
  <c r="G51" i="3"/>
  <c r="H50" i="3"/>
  <c r="G50" i="3"/>
  <c r="H49" i="3"/>
  <c r="G49" i="3"/>
  <c r="H48" i="3"/>
  <c r="G48" i="3"/>
  <c r="H47" i="3"/>
  <c r="G47" i="3"/>
  <c r="H46" i="3"/>
  <c r="G46" i="3"/>
  <c r="H45" i="3"/>
  <c r="G45" i="3"/>
  <c r="H44" i="3"/>
  <c r="G44" i="3"/>
  <c r="H40" i="3"/>
  <c r="G40" i="3"/>
  <c r="H39" i="3"/>
  <c r="G39" i="3"/>
  <c r="H38" i="3"/>
  <c r="G38" i="3"/>
  <c r="H37" i="3"/>
  <c r="G37" i="3"/>
  <c r="H36" i="3"/>
  <c r="G36" i="3"/>
  <c r="H35" i="3"/>
  <c r="G35" i="3"/>
  <c r="H34" i="3"/>
  <c r="G34" i="3"/>
  <c r="H33" i="3"/>
  <c r="G33" i="3"/>
  <c r="H32" i="3"/>
  <c r="G32" i="3"/>
  <c r="G31" i="3"/>
  <c r="C21" i="6" l="1"/>
  <c r="D7" i="13" s="1"/>
  <c r="I101" i="6"/>
  <c r="C22" i="6"/>
  <c r="J101" i="6"/>
  <c r="C24" i="3"/>
  <c r="C23" i="3"/>
  <c r="C25" i="3"/>
  <c r="C23" i="4"/>
  <c r="D5" i="13"/>
  <c r="C5" i="13"/>
  <c r="E7" i="9"/>
  <c r="G41" i="3"/>
  <c r="G94" i="3"/>
  <c r="H41" i="3"/>
  <c r="I38" i="6"/>
  <c r="J38" i="6"/>
  <c r="I75" i="6"/>
  <c r="J75" i="6"/>
  <c r="H75" i="3"/>
  <c r="G54" i="3"/>
  <c r="H54" i="3"/>
  <c r="H94" i="3"/>
  <c r="G75" i="3"/>
  <c r="C7" i="13" l="1"/>
  <c r="C16" i="3"/>
  <c r="C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tc={055C53A8-72C3-4820-9A1A-58ED4E157C7C}</author>
    <author>tc={A3A98AB2-DAB8-4C76-B62F-1E855ACB0E81}</author>
    <author>tc={579A04E5-F209-4168-A569-D1F525AEBD45}</author>
    <author>tc={A7ABF581-17EC-47A0-AA62-09F36EC6533D}</author>
    <author>tc={35A6239F-1138-4EAC-8162-39B44905FEF4}</author>
    <author>tc={FD286858-A1AF-454B-B2C2-3CFBBF1A4267}</author>
    <author>tc={4656EEA6-9FEE-413E-8BF9-B1674A4BE6DC}</author>
    <author>tc={3AD4E1A9-3652-41C9-86A4-E14E620F3920}</author>
    <author>tc={89C9366A-47F6-4AC9-B0D3-881713B38581}</author>
    <author>tc={6A3FF1BB-2F62-43D9-8FE7-A0E68CD09927}</author>
    <author>tc={5EEBE66D-3E2D-453A-9833-CEADBDFDB630}</author>
    <author>tc={BB478FF8-4FAB-4181-B1C9-12F32FA2A19E}</author>
    <author>tc={3080F2FA-6E50-455B-B934-2A0A312F075F}</author>
    <author>tc={4E4890E1-0A78-4C25-8425-2093189F64ED}</author>
    <author>tc={1F52E84D-15A3-4335-9C2B-D2222DDB4446}</author>
    <author>tc={3618FECC-DF18-44D1-87E3-4533763FEE2E}</author>
    <author>tc={1619D148-75FD-4097-97EE-4B07D182AAF7}</author>
    <author>tc={02E9E14C-77A5-46B3-9A21-9088C28137E8}</author>
    <author>tc={C05F6C19-9C82-4D15-B2CB-4D72F94186F3}</author>
    <author>tc={FE4669FA-9203-4C3E-8BA0-A92581F8ABD6}</author>
    <author>tc={B255344B-9E0E-440B-8B89-EBA37F753BF2}</author>
    <author>tc={10DB754B-A187-4311-A3BB-5F0411BD8452}</author>
    <author>tc={2F399527-A2EF-4363-B5D4-08D4D7105E65}</author>
    <author>tc={B6204AEC-EC1E-4196-AAE0-1019B3E70C7B}</author>
    <author>tc={0C9605EA-EEA0-4F8F-AEBA-D7594D87E6EF}</author>
    <author>tc={07E2E556-B268-48E6-BAE3-34AE4D387C5D}</author>
    <author>tc={06590984-3572-495B-A546-8C4BD1EB1673}</author>
    <author>tc={DBB949F6-5C12-41BF-A510-62CAD48D9438}</author>
    <author>tc={E80A72BC-B12B-47B9-98C5-1508A9D88110}</author>
    <author>tc={77A8A3BC-8EA4-464C-9815-D831B335586F}</author>
    <author>tc={C0D9A4A8-4907-482C-AAA7-9A961CD9BF49}</author>
  </authors>
  <commentList>
    <comment ref="M14" authorId="0" shapeId="0" xr:uid="{055C53A8-72C3-4820-9A1A-58ED4E157C7C}">
      <text>
        <t xml:space="preserve">[Threaded comment]
Your version of Excel allows you to read this threaded comment; however, any edits to it will get removed if the file is opened in a newer version of Excel. Learn more: https://go.microsoft.com/fwlink/?linkid=870924
Comment:
    "We propose to provide a compliance date twelve months after the effective date of any adoption of the proposed amendments in order to give covered institutions sufficient time to develop and adopt appropriate procedures to comply with any of the proposed changes and associated disclosure and reporting requirements, if adopted" Via page 131 of the proposal. Proposed rule: Regulation S-P: Privacy of Consumer Financial Information and Safeguarding Customer Information (sec.gov) </t>
      </text>
    </comment>
    <comment ref="M15" authorId="1" shapeId="0" xr:uid="{A3A98AB2-DAB8-4C76-B62F-1E855ACB0E81}">
      <text>
        <t xml:space="preserve">[Threaded comment]
Your version of Excel allows you to read this threaded comment; however, any edits to it will get removed if the file is opened in a newer version of Excel. Learn more: https://go.microsoft.com/fwlink/?linkid=870924
Comment:
    First implementation period is first and second quarter after effective date. Second implementation period is third and fourth quarter after effective date. Third and final implementation period is the fifth quarter after the effective date. Via page 76 of the proposal. Proposed Rule: Regulation NMS: Minimum Pricing Increments, Access Fees, and Transparency of Better (sec.gov) </t>
      </text>
    </comment>
    <comment ref="M16" authorId="2" shapeId="0" xr:uid="{579A04E5-F209-4168-A569-D1F525AEBD45}">
      <text>
        <t xml:space="preserve">[Threaded comment]
Your version of Excel allows you to read this threaded comment; however, any edits to it will get removed if the file is opened in a newer version of Excel. Learn more: https://go.microsoft.com/fwlink/?linkid=870924
Comment:
    "We are proposing to require advisers registered or required to be registered with the Commission to comply with the proposed rule, if adopted, starting ten months from the rule’s effective date (the “compliance date”)." Via pg 96 of the proposal. Proposed rule: Outsourcing by Investment Advisers (sec.gov) </t>
      </text>
    </comment>
    <comment ref="M17" authorId="3" shapeId="0" xr:uid="{A7ABF581-17EC-47A0-AA62-09F36EC6533D}">
      <text>
        <t xml:space="preserve">[Threaded comment]
Your version of Excel allows you to read this threaded comment; however, any edits to it will get removed if the file is opened in a newer version of Excel. Learn more: https://go.microsoft.com/fwlink/?linkid=870924
Comment:
    One year transition period after effective date for advisers with more than $1 billion in RAUM and an 18 month transition period for advisers with up to $1 billion in RAUM. Via pg 240. Proposed rule: Safeguarding Advisory Client Assets (sec.gov) </t>
      </text>
    </comment>
    <comment ref="M18" authorId="4" shapeId="0" xr:uid="{35A6239F-1138-4EAC-8162-39B44905FEF4}">
      <text>
        <t xml:space="preserve">[Threaded comment]
Your version of Excel allows you to read this threaded comment; however, any edits to it will get removed if the file is opened in a newer version of Excel. Learn more: https://go.microsoft.com/fwlink/?linkid=870924
Comment:
    Proposal contemplated a 24 month and 12 month compliance date. Via pgs 226 and 227 of the proposal. Proposed Rule: Open-End Fund Liquidity Risk Management and Swing Pricing; Form N-PORT Reporting (sec.gov) </t>
      </text>
    </comment>
    <comment ref="M19" authorId="5" shapeId="0" xr:uid="{FD286858-A1AF-454B-B2C2-3CFBBF1A4267}">
      <text>
        <t xml:space="preserve">[Threaded comment]
Your version of Excel allows you to read this threaded comment; however, any edits to it will get removed if the file is opened in a newer version of Excel. Learn more: https://go.microsoft.com/fwlink/?linkid=870924
Comment:
    The compliance date of any adoption of the proposed disclosures in the report to shareholders and filed on Form N-CSR would be 18 months following the effective date, which would be sixty days after the date of publication in the Federal Register. One year after effective date the following would be required, ) the proposed disclosure requirements in prospectuses on Forms N-1A and N-2, (ii) the proposed disclosure requirements for UITs on Form N-8B2; (iii) the proposed regulatory reporting on Form N-CEN, and (iv) the proposed disclosure requirements and regulatory reporting on Form ADV Parts 1 and 2. Via pg 169 of proposal. Proposed Rule: Enhanced Disclosures by Certain Investment Advisers and Investment Companies about Environmental, Social, and Governance Investment Practices (sec.gov) </t>
      </text>
    </comment>
    <comment ref="M20" authorId="6" shapeId="0" xr:uid="{4656EEA6-9FEE-413E-8BF9-B1674A4BE6DC}">
      <text>
        <t xml:space="preserve">[Threaded comment]
Your version of Excel allows you to read this threaded comment; however, any edits to it will get removed if the file is opened in a newer version of Excel. Learn more: https://go.microsoft.com/fwlink/?linkid=870924
Comment:
    210 calendar days from the effective date of any final rule. Via pg 531 of the release Proposed rule: Amendments Regarding the Definition of “Exchange” and Alternative Trading Systems (ATSs) That Trade U.S. Treasury and Agency Securities, National Market System (NMS) Stocks, and Other Securities. </t>
      </text>
    </comment>
    <comment ref="M21" authorId="7" shapeId="0" xr:uid="{3AD4E1A9-3652-41C9-86A4-E14E620F3920}">
      <text>
        <t xml:space="preserve">[Threaded comment]
Your version of Excel allows you to read this threaded comment; however, any edits to it will get removed if the file is opened in a newer version of Excel. Learn more: https://go.microsoft.com/fwlink/?linkid=870924
Comment:
    Proposal contemplates a 90, 120, and 180 day implementation period. Via pg 244 of the release. Proposed Rule: Amendments to the National Market System Plan Governing the Consolidated Audit Trail to Enhance Data Security </t>
      </text>
    </comment>
    <comment ref="M22" authorId="8" shapeId="0" xr:uid="{89C9366A-47F6-4AC9-B0D3-881713B38581}">
      <text>
        <t xml:space="preserve">[Threaded comment]
Your version of Excel allows you to read this threaded comment; however, any edits to it will get removed if the file is opened in a newer version of Excel. Learn more: https://go.microsoft.com/fwlink/?linkid=870924
Comment:
    "The compliance date for the amended rule is March 31, 2025." via pg 23 of the release. Final rule: Exemption for Certain Investment Advisers Operating Through the Internet (sec.gov) </t>
      </text>
    </comment>
    <comment ref="M23" authorId="9" shapeId="0" xr:uid="{6A3FF1BB-2F62-43D9-8FE7-A0E68CD09927}">
      <text>
        <t xml:space="preserve">[Threaded comment]
Your version of Excel allows you to read this threaded comment; however, any edits to it will get removed if the file is opened in a newer version of Excel. Learn more: https://go.microsoft.com/fwlink/?linkid=870924
Comment:
    Amendments shall become effective 60 days after the Fed Reg pub. Date and the compliance date will be 18 months after te effective date. Via pg 243 of the release. Final rule: Disclosure of Order Execution Information (sec.gov) </t>
      </text>
    </comment>
    <comment ref="M24" authorId="10" shapeId="0" xr:uid="{5EEBE66D-3E2D-453A-9833-CEADBDFDB630}">
      <text>
        <t xml:space="preserve">[Threaded comment]
Your version of Excel allows you to read this threaded comment; however, any edits to it will get removed if the file is opened in a newer version of Excel. Learn more: https://go.microsoft.com/fwlink/?linkid=870924
Comment:
    Disclosure and financial statement effects audit by all filer types due by FYB2028. Via pg 589 of the release. Final rule: The Enhancement and Standardization of Climate-Related Disclosures for Investors AGENCY: Securities and Exchange Commission </t>
      </text>
    </comment>
    <comment ref="M25" authorId="11" shapeId="0" xr:uid="{BB478FF8-4FAB-4181-B1C9-12F32FA2A19E}">
      <text>
        <t xml:space="preserve">[Threaded comment]
Your version of Excel allows you to read this threaded comment; however, any edits to it will get removed if the file is opened in a newer version of Excel. Learn more: https://go.microsoft.com/fwlink/?linkid=870924
Comment:
    "The effective/compliance date is March 12, 2025, which is one year from the date of publication of the rules in the Federal Register. " Via pg 171 of the release. Joint final rule: Form PF; Reporting Requirements for All Filers and Large Hedge Fund Advisers (sec.gov) </t>
      </text>
    </comment>
    <comment ref="M26" authorId="12" shapeId="0" xr:uid="{3080F2FA-6E50-455B-B934-2A0A312F075F}">
      <text>
        <t xml:space="preserve">[Threaded comment]
Your version of Excel allows you to read this threaded comment; however, any edits to it will get removed if the file is opened in a newer version of Excel. Learn more: https://go.microsoft.com/fwlink/?linkid=870924
Comment:
    Effective Date: 4/29/2024 
"The Commission is adopting a one-year compliance date from the effective date of the final rules for all persons who engage in activities that meet the dealer registration requirements under the final rules." 
Via pg 94 of the release. Final rule: Further Definition of “As a Part of a Regular Business” in the Definition of Dealer and Government Securities Dealer in Connection with Certain Liquidity Providers </t>
      </text>
    </comment>
    <comment ref="M27" authorId="13" shapeId="0" xr:uid="{4E4890E1-0A78-4C25-8425-2093189F64ED}">
      <text>
        <t xml:space="preserve">[Threaded comment]
Your version of Excel allows you to read this threaded comment; however, any edits to it will get removed if the file is opened in a newer version of Excel. Learn more: https://go.microsoft.com/fwlink/?linkid=870924
Comment:
    The compliance date for the final rules, other than 17 CFR 229.1610, is July 1, 2024. The compliance date for 17 CFR 229.1610 is June 30, 2025. Via page 2 of the release. Final rules; guidance: Special Purpose Acquisition Companies, Shell Companies, and Projections (sec.gov) </t>
      </text>
    </comment>
    <comment ref="M28" authorId="14" shapeId="0" xr:uid="{1F52E84D-15A3-4335-9C2B-D2222DDB4446}">
      <text>
        <t xml:space="preserve">[Threaded comment]
Your version of Excel allows you to read this threaded comment; however, any edits to it will get removed if the file is opened in a newer version of Excel. Learn more: https://go.microsoft.com/fwlink/?linkid=870924
Comment:
    With respect to the changes to Rule 17ad-22(e)(6)(i) (regarding separation of house and customer margin), 17ad-22(e)(18)(iv)(C) (regarding access), and 15c3-3 (regarding the broker-dealer customer customer protection rule), each CCA will be required to file with the SEC no later than 60 days following 1/16/2024 and proposed changes must be effective by 3/31/2025. With respect to the proposed changes to Rule 17ad-22(e)(18)(iv)(A) and (B) (regarding the requirements to clear eligible secondary market transactions and monitoring of the submission of such transactions) each CCA will be required to file with the SEC proposed change 150 days after 1/16/2024 and proposed rule changes must be effective by 12/31/25 for cash market transactions encompassed by section (ii) of the definition of an eligible secondary market transaction and by 6/30/26 for repo transactions encompassed by section (i) of the definition of an eligible secondary market transactions. Via pg 206 Final rule: Standards for Covered Clearing Agencies for U.S. Treasury Securities and Application of the Broker-Dealer Customer Protection Rule with Respect to U.S. Treasury Securities </t>
      </text>
    </comment>
    <comment ref="M29" authorId="15" shapeId="0" xr:uid="{3618FECC-DF18-44D1-87E3-4533763FEE2E}">
      <text>
        <t xml:space="preserve">[Threaded comment]
Your version of Excel allows you to read this threaded comment; however, any edits to it will get removed if the file is opened in a newer version of Excel. Learn more: https://go.microsoft.com/fwlink/?linkid=870924
Comment:
    Effective date is 2/5/2024. Under the Compliance date that the SEC adopted, any securitization participant must comply with the prohibition and the requirements of the exceptions to the final rule, as applicable, with respect to any ABS the first closing of the sale of which occurs on or after 6/9/2025. Via pg 170 of the release. Final rule: Prohibition Against Conflicts of Interest in Certain Securitizations </t>
      </text>
    </comment>
    <comment ref="M30" authorId="16" shapeId="0" xr:uid="{1619D148-75FD-4097-97EE-4B07D182AAF7}">
      <text>
        <t xml:space="preserve">[Threaded comment]
Your version of Excel allows you to read this threaded comment; however, any edits to it will get removed if the file is opened in a newer version of Excel. Learn more: https://go.microsoft.com/fwlink/?linkid=870924
Comment:
    The Compliance date for Rule 17Ad-25 is 12 months after publication in the Federal Register, while the compliance date for Rules 17Ad-25(b)(1), (c)(2), and € is 24 months after publication in Fed Reg. Federal register publication was 12/5/2023 making 12/5/24 and 12/5/25 the compliance dates.
Via pg 132 in release. Final rule: Clearing Agency Governance and Conflicts of Interest (sec.gov) </t>
      </text>
    </comment>
    <comment ref="M31" authorId="17" shapeId="0" xr:uid="{02E9E14C-77A5-46B3-9A21-9088C28137E8}">
      <text>
        <t xml:space="preserve">[Threaded comment]
Your version of Excel allows you to read this threaded comment; however, any edits to it will get removed if the file is opened in a newer version of Excel. Learn more: https://go.microsoft.com/fwlink/?linkid=870924
Comment:
    SBSEF rules small become effective 60 days after Fed Reg pub. (2/13/24 is effective date)The temporary SBSEF exemptions expire 180 days after effective date. For an entity that has submitted an application on Form SBSEF by 180 days after the Effective Date, the exemptive relief relating to SBSEF registration would expire 240 days after the Effective Date, except with respect to an entity whose application on Form SBSEF is complete within 240 days of the Effective Date. Via pg 304 of the release. Final rule: Security-Based Swap Execution and Registration and Regulation of Security-Based Swap Execution Facilities </t>
      </text>
    </comment>
    <comment ref="M32" authorId="18" shapeId="0" xr:uid="{C05F6C19-9C82-4D15-B2CB-4D72F94186F3}">
      <text>
        <t xml:space="preserve">[Threaded comment]
Your version of Excel allows you to read this threaded comment; however, any edits to it will get removed if the file is opened in a newer version of Excel. Learn more: https://go.microsoft.com/fwlink/?linkid=870924
Comment:
    12 months after the effective date (1/2/24) is the compliance date for Rule 13f-2 via pg 141 of the release. Compliance with CAT amendments will be 18 months after the effective date via pg 141. Final rule: Short Position and Short Activity Reporting by Institutional Investment Managers (sec.gov) </t>
      </text>
    </comment>
    <comment ref="M33" authorId="19" shapeId="0" xr:uid="{FE4669FA-9203-4C3E-8BA0-A92581F8ABD6}">
      <text>
        <t xml:space="preserve">[Threaded comment]
Your version of Excel allows you to read this threaded comment; however, any edits to it will get removed if the file is opened in a newer version of Excel. Learn more: https://go.microsoft.com/fwlink/?linkid=870924
Comment:
    Effective Date: Jan 2, 2024, covered persons report 10c-1a to an RNSA 24 months after effective date (1/2/2026), RNSAs publicly report rule data within 90 days of reporting date (4/2/2026) Via pg 171 Final Rule: Reporting of Securities Loans </t>
      </text>
    </comment>
    <comment ref="M34" authorId="20" shapeId="0" xr:uid="{B255344B-9E0E-440B-8B89-EBA37F753BF2}">
      <text>
        <t xml:space="preserve">[Threaded comment]
Your version of Excel allows you to read this threaded comment; however, any edits to it will get removed if the file is opened in a newer version of Excel. Learn more: https://go.microsoft.com/fwlink/?linkid=870924
Comment:
    Compliance with the structured data requirement for Schedules 13D and 13G will not be required until 12/18/24. Compliance with the revised Schedule 13G filing deadlines under Rules 13d-1 and 13d-2 will not be required before 9/30/24. Via pg 164 of the release Final rule; guidance: Modernization of Beneficial Ownership Reporting (sec.gov) </t>
      </text>
    </comment>
    <comment ref="M35" authorId="21" shapeId="0" xr:uid="{10DB754B-A187-4311-A3BB-5F0411BD8452}">
      <text>
        <t xml:space="preserve">[Threaded comment]
Your version of Excel allows you to read this threaded comment; however, any edits to it will get removed if the file is opened in a newer version of Excel. Learn more: https://go.microsoft.com/fwlink/?linkid=870924
Comment:
    Compliance date of 12/11/2025 for larger entities and 6/11/2026 for smaller entities. Via pg 151 of the release. Final rule: Investment Company Names (sec.gov) </t>
      </text>
    </comment>
    <comment ref="M36" authorId="22" shapeId="0" xr:uid="{2F399527-A2EF-4363-B5D4-08D4D7105E65}">
      <text>
        <t xml:space="preserve">[Threaded comment]
Your version of Excel allows you to read this threaded comment; however, any edits to it will get removed if the file is opened in a newer version of Excel. Learn more: https://go.microsoft.com/fwlink/?linkid=870924
Comment:
    Larger private fund advisers would have 12 months after Fed Reg pub. to comply with rules 211(h)(2)-1, 211(h)(2)-2, and 211(h)(2)-3. They would have 18 months after Fed Reg pub to comply with 211(h)(1)-2 and 206(4)-10. Small private fund advisers would have 18 months after Fed Reg pub to comply with of those rules. All private fund advisers would have 60 days after Fed register publication to comply with 206(4)-7(b). Via pg 311 of the release. Final Rule: Private Fund Advisers; Documentation of Registered Investment Adviser Compliance Reviews (sec.gov) </t>
      </text>
    </comment>
    <comment ref="M38" authorId="23" shapeId="0" xr:uid="{B6204AEC-EC1E-4196-AAE0-1019B3E70C7B}">
      <text>
        <t xml:space="preserve">[Threaded comment]
Your version of Excel allows you to read this threaded comment; however, any edits to it will get removed if the file is opened in a newer version of Excel. Learn more: https://go.microsoft.com/fwlink/?linkid=870924
Comment:
    Item 106 of Regulation S-K and item 16K of Form 20-F are required by 12/15/23. Requirements in Item 1.05 of Form 8-K and in Form 6-K the compliance date is 12/18/23 (6/15/24 for smaller reporting companies). Item 106 of Regulation S-K and item 16K of Form 20-F registrants must begin tagging responsive disclosure in Inline XBRL by 12/15/24. For Item 1.05 of Form 8-K and Form 6-K all registrants must begin tagging responsive disclosure in Inline XBRL by 12/18/24. Via pg 107 of the release. Final Rule: Cybersecurity Risk Management, Strategy, Governance, and Incident Disclosure </t>
      </text>
    </comment>
    <comment ref="M39" authorId="24" shapeId="0" xr:uid="{0C9605EA-EEA0-4F8F-AEBA-D7594D87E6EF}">
      <text>
        <t xml:space="preserve">[Threaded comment]
Your version of Excel allows you to read this threaded comment; however, any edits to it will get removed if the file is opened in a newer version of Excel. Learn more: https://go.microsoft.com/fwlink/?linkid=870924
Comment:
    Forms N-MFP, N-CR, and PF filed on or after 6/11/2024 must comply, the mandatory liquidity fee framework in rule 2a-7 has a compliance date of twelve months after the effective date for 2a-7 (60 days after fed register publication) Via pg 168 Final Rule: Money Market Fund Reforms; Form PF Reporting Requirements for Large Liquidity Fund Advisers; Technical Amendments to Form N-CSR and Form N-1A (sec.gov) </t>
      </text>
    </comment>
    <comment ref="M42" authorId="25" shapeId="0" xr:uid="{07E2E556-B268-48E6-BAE3-34AE4D387C5D}">
      <text>
        <t>[Threaded comment]
Your version of Excel allows you to read this threaded comment; however, any edits to it will get removed if the file is opened in a newer version of Excel. Learn more: https://go.microsoft.com/fwlink/?linkid=870924
Comment:
    06/11/2024: for the amended, existing Form PF sections and amendments to 17 CFR 275.204(b)-1
12/11/2023: for new Form PF sections 5 and 6
Final Rule: Form PF; Event Reporting for Large Hedge Fund Advisers and Private Equity Fund Advisers; Requirements for Large Private Equity Fund Adviser Reporting (sec.gov) p.87-9</t>
      </text>
    </comment>
    <comment ref="M43" authorId="26" shapeId="0" xr:uid="{06590984-3572-495B-A546-8C4BD1EB1673}">
      <text>
        <t>[Threaded comment]
Your version of Excel allows you to read this threaded comment; however, any edits to it will get removed if the file is opened in a newer version of Excel. Learn more: https://go.microsoft.com/fwlink/?linkid=870924
Comment:
    01/01/2024: Listed Closed-End Funds
04/01/2024: FPIs that file on the FPI forms
10/01/2023: all other issuers
Final rule: Share Repurchase Disclosure Modernization (sec.gov) p.97-8</t>
      </text>
    </comment>
    <comment ref="M45" authorId="27" shapeId="0" xr:uid="{DBB949F6-5C12-41BF-A510-62CAD48D9438}">
      <text>
        <t>[Threaded comment]
Your version of Excel allows you to read this threaded comment; however, any edits to it will get removed if the file is opened in a newer version of Excel. Learn more: https://go.microsoft.com/fwlink/?linkid=870924
Comment:
    04/01/2023:
 - Section 16 reporting persons to comply w/ amendments to Forms 4 &amp;5
 - Issuers (except for SRCs) to comply w/ new requirements relating to periodic reports
10/01/2023: 
 - For issuers that are SRCs to comply w/ new requirements relating to periodic reports
Final Rule: Insider Trading Arrangements and Related Disclosures (sec.gov)  p.114</t>
      </text>
    </comment>
    <comment ref="M47" authorId="28" shapeId="0" xr:uid="{E80A72BC-B12B-47B9-98C5-1508A9D88110}">
      <text>
        <t>[Threaded comment]
Your version of Excel allows you to read this threaded comment; however, any edits to it will get removed if the file is opened in a newer version of Excel. Learn more: https://go.microsoft.com/fwlink/?linkid=870924
Comment:
    05/03/2023 for amendments to 17 CFR 240.18a-4 
11/03/2023 for amendments to 17 CFR 240.18a-6
Final Rule: Electronic Recordkeeping Requirements for Broker-Dealers, Security-Based Swap Dealers, and Major Security-Based Swap Participants p. 71</t>
      </text>
    </comment>
    <comment ref="M49" authorId="29" shapeId="0" xr:uid="{77A8A3BC-8EA4-464C-9815-D831B335586F}">
      <text>
        <t>[Threaded comment]
Your version of Excel allows you to read this threaded comment; however, any edits to it will get removed if the file is opened in a newer version of Excel. Learn more: https://go.microsoft.com/fwlink/?linkid=870924
Comment:
    12/23/2024 for new rules relating to  applications for exemption under tot the Advisers Act and filing Form ADV-NR. 01/03/2023 for the filing of the amended Form 13F.
Electronic Submission of Applications for Orders under the Advisers Act and the Investment Company Act, Confidential Treatment Requests for Filings on Form 13F, and Form ADV-NR; Amendments to Form 13F (sec.gov)  p.35</t>
      </text>
    </comment>
    <comment ref="M50" authorId="30" shapeId="0" xr:uid="{C0D9A4A8-4907-482C-AAA7-9A961CD9BF49}">
      <text>
        <t>[Threaded comment]
Your version of Excel allows you to read this threaded comment; however, any edits to it will get removed if the file is opened in a newer version of Excel. Learn more: https://go.microsoft.com/fwlink/?linkid=870924
Comment:
    12/11/2022 compliance date for most. For Form 144 filers, six months after updates of relevant sections of Form 144 are published (were estimated to be released in Sept. 2022).  06/11/2025 for 11-K filers.
Updating EDGAR Filing Requirements and Form 144 Filings (sec.gov) p.19-20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tc={9C0C3A6F-F670-4534-AF64-87D854053008}</author>
  </authors>
  <commentList>
    <comment ref="E67" authorId="0" shapeId="0" xr:uid="{9C0C3A6F-F670-4534-AF64-87D854053008}">
      <text>
        <t xml:space="preserve">[Threaded comment]
Your version of Excel allows you to read this threaded comment; however, any edits to it will get removed if the file is opened in a newer version of Excel. Learn more: https://go.microsoft.com/fwlink/?linkid=870924
Comment:
    AN14 and AN00 entered as separate into the reg flex agenda, but proposed as one rule SEC.gov | Conflicts of Interest Associated with the Use of Predictive Data Analytics by Broker-Dealers and Investment Advisers </t>
      </text>
    </comment>
  </commentList>
</comments>
</file>

<file path=xl/sharedStrings.xml><?xml version="1.0" encoding="utf-8"?>
<sst xmlns="http://schemas.openxmlformats.org/spreadsheetml/2006/main" count="1530" uniqueCount="767">
  <si>
    <t>Reopening of Comment Periods for Certain Rulemaking Releases and Policy Statement Applicable to Security-Based Swaps Proposed Pursuant to the Securities Exchange Act of 1934 and the Dodd-Frank Wall Street Reform and Consumer Protection Act</t>
  </si>
  <si>
    <t>Regulation Systems Compliance and Integrity (extension of comment period)</t>
  </si>
  <si>
    <t>Re-opening of Comment Period for Amendments to Regulation D, Form D and Rule 156</t>
  </si>
  <si>
    <t>Re-Opening of Comment Period for Asset-Backed Securities Release</t>
  </si>
  <si>
    <t>Extension of Comment Period for Asset-Backed Securities Release</t>
  </si>
  <si>
    <t>Number of  Pages</t>
  </si>
  <si>
    <t>Number of Questions</t>
  </si>
  <si>
    <t>Noticed on Website</t>
  </si>
  <si>
    <t>Published in Federal Register</t>
  </si>
  <si>
    <t>Comment Period Deadline</t>
  </si>
  <si>
    <t>Finalization Date</t>
  </si>
  <si>
    <t>RIN</t>
  </si>
  <si>
    <t>Capital, Margin, and Segregation Requirements for Security-Based Swap Dealers and Major Security-Based Swap Participants and Capital Requirements for Broker-Dealers</t>
  </si>
  <si>
    <t>Regulation Systems Compliance and Integrity</t>
  </si>
  <si>
    <t>Cross-Border Security-Based Swap Activities; Re-Proposal of Regulation SBSR and Certain Rules and Forms Relating to the Registration of Security-Based Swap Dealers and Major Security-Based Swap Participants</t>
  </si>
  <si>
    <t>3235-AL25</t>
  </si>
  <si>
    <t>*Re-opened 11 comment periods relation to Title VII of Dodd-Frank</t>
  </si>
  <si>
    <t>Money Market Fund Reform; Amendments to Form PF</t>
  </si>
  <si>
    <t>3235-AK61</t>
  </si>
  <si>
    <t>Amendments to Regulation D, Form D and Rule 156 under the Securities Act</t>
  </si>
  <si>
    <t>3235-AL46</t>
  </si>
  <si>
    <t>*Withdrawn 9/13/2017</t>
  </si>
  <si>
    <t>Credit Risk Retention</t>
  </si>
  <si>
    <t>3235-AK96</t>
  </si>
  <si>
    <t>Pay Ratio Disclosure</t>
  </si>
  <si>
    <t>3235-AL47</t>
  </si>
  <si>
    <t>Crowdfunding </t>
  </si>
  <si>
    <t>3235-AL37</t>
  </si>
  <si>
    <t>Proposed Rule Amendments for Small and Additional Issues Exemptions Under Section 3(b) of the Securities Act</t>
  </si>
  <si>
    <t>3235-AL39</t>
  </si>
  <si>
    <t>Total</t>
  </si>
  <si>
    <t>Average</t>
  </si>
  <si>
    <t>Standards for Covered Clearing Agencies</t>
  </si>
  <si>
    <t>3235-AL48</t>
  </si>
  <si>
    <t>Investment Company Advertising: Target Date Retirement Fund Names and Marketing</t>
  </si>
  <si>
    <t>3235-AK50</t>
  </si>
  <si>
    <t>Recordkeeping and Reporting Requirements for Security-Based Swap Dealers, Major Security-Based Swap Participants, and Broker-Dealers; Capital Rule for Certain Security-Based Swap Dealers</t>
  </si>
  <si>
    <t>3235-AL45</t>
  </si>
  <si>
    <t>Freedom of Information Act Regulations: Fee Schedule, Addition of Appeal Time Frame, and Miscellaneous Administrative Changes</t>
  </si>
  <si>
    <t>3235-AL58</t>
  </si>
  <si>
    <t>Removal of Certain References to Credit Ratings and Amendment to the Issuer Diversification Requirement in the Money Market Fund Rule</t>
  </si>
  <si>
    <t>3235-AL02</t>
  </si>
  <si>
    <t>Temporary Rule Regarding Principal Trades With Certain Advisory Clients</t>
  </si>
  <si>
    <t>3235-AL56</t>
  </si>
  <si>
    <t>Treatment of Certain Communications Involving Security-Based Swaps That May Be Purchased Only By Eligible Contract Participant</t>
  </si>
  <si>
    <t>3235-AL41</t>
  </si>
  <si>
    <t>Changes to Exchange Act Registration Requirements to Implement Title V and Title VI of the JOBS Act</t>
  </si>
  <si>
    <t>3235-AL40</t>
  </si>
  <si>
    <t>Disclosure of Hedging by Employees, Officers and Directors</t>
  </si>
  <si>
    <t>3235-AL49</t>
  </si>
  <si>
    <t>Regulation SBSR—Reporting and Dissemination of Security-Based Swap Information</t>
  </si>
  <si>
    <t>3235-AL71</t>
  </si>
  <si>
    <t>Exemption for Certain Exchange Members</t>
  </si>
  <si>
    <t>3235-AN17</t>
  </si>
  <si>
    <t>Application of Certain Title VII Requirements to Security-Based Swap Transactions Connected with a Non-U.S. Person's Dealing Activity That Are Arranged, Negotiated, or Executed By Personnel Located in a U.S. Branch or Office or in a U.S. Branch or Office of an Agent</t>
  </si>
  <si>
    <t>3235-AL73</t>
  </si>
  <si>
    <t>Pay Versus Performance</t>
  </si>
  <si>
    <t>3235-AL00</t>
  </si>
  <si>
    <t>Investment Company Reporting Modernization</t>
  </si>
  <si>
    <t>3235-AL42</t>
  </si>
  <si>
    <t>Amendments to Form ADV and Investment Advisers Act Rules</t>
  </si>
  <si>
    <t>3235-AL75</t>
  </si>
  <si>
    <t>Listing Standards for Recovery of Erroneously Awarded Compensation</t>
  </si>
  <si>
    <t>3235-AK99</t>
  </si>
  <si>
    <t>Applications by Security-Based Swap Dealers or Major Security-Based Swap Participants for Statutorily Disqualified Associated Persons to Effect or Be Involved in Effecting Security-Based Swaps</t>
  </si>
  <si>
    <t>3235-AL76</t>
  </si>
  <si>
    <t>Access to Data Obtained by Security-Based Swap Data Repositories and Exemption from Indemnification Requirement</t>
  </si>
  <si>
    <t>3235-AL74</t>
  </si>
  <si>
    <t>Open-End Fund Liquidity Risk Management Programs; Swing Pricing; Re-Opening of Comment Period for Investment Company Reporting Modernization Release (Conformed to Federal Register version)</t>
  </si>
  <si>
    <t>3235-AL61</t>
  </si>
  <si>
    <t>Amendments to the Commission's Rules of Practice</t>
  </si>
  <si>
    <t>3235-AL87</t>
  </si>
  <si>
    <t>3235-AL98</t>
  </si>
  <si>
    <t>Proposed Rule Amendments to Facilitate Intrastate and Regional Securities Offerings</t>
  </si>
  <si>
    <t>3235-AL80</t>
  </si>
  <si>
    <t>Regulation of NMS Stock Alternative Trading Systems</t>
  </si>
  <si>
    <t>3235-AL66</t>
  </si>
  <si>
    <t>Disclosure of Payments by Resource Extraction Issuers</t>
  </si>
  <si>
    <t>3235-AL53</t>
  </si>
  <si>
    <t>Use of Derivatives by Registered Investment Companies and Business Development Companies</t>
  </si>
  <si>
    <t>3235-AL60</t>
  </si>
  <si>
    <t>Establishing the Form and Manner with which Security-Based Swap Data Repositories Must Make Security-Based Swap Data Available to the Commission</t>
  </si>
  <si>
    <t>3235-AL72</t>
  </si>
  <si>
    <t>Access to Data Obtained by Security-Based Swap Data Repositories and Exemption from Indemnification Requirement (Reopening of Comment Period)</t>
  </si>
  <si>
    <t>Extension of Comment Period for Disclosure of Payments by Resource Extraction Issuers</t>
  </si>
  <si>
    <t>Covered Broker-Dealer Provisions under Title II of the Dodd-Frank Wall Street Reform and Consumer Protection Act </t>
  </si>
  <si>
    <t>3064-AE39, 3235-AL51</t>
  </si>
  <si>
    <t>Extension of Comment Period for Advance Notice of Proposed Rulemaking; Concept Release; Request for Comment</t>
  </si>
  <si>
    <t>Incentive-based Compensation Arrangements</t>
  </si>
  <si>
    <t>3235-AL06</t>
  </si>
  <si>
    <t>Modernization of Property Disclosures for Mining Registrants</t>
  </si>
  <si>
    <t>3235-AL81</t>
  </si>
  <si>
    <t>Amendments to Smaller Reporting Company Definition</t>
  </si>
  <si>
    <t>3235-AL90</t>
  </si>
  <si>
    <t>Adviser Business Continuity and Transition Plans</t>
  </si>
  <si>
    <t>3235-AL62</t>
  </si>
  <si>
    <t>Disclosure of Order Handling Information</t>
  </si>
  <si>
    <t>3235-AL67</t>
  </si>
  <si>
    <t>Disclosure Update and Simplification</t>
  </si>
  <si>
    <t>3235-AL82</t>
  </si>
  <si>
    <t>Extension of Comment Period for Modernization of Property Disclosures for Mining Registrants</t>
  </si>
  <si>
    <t>Exhibit Hyperlinks and HTML Format</t>
  </si>
  <si>
    <t>3235-AL95</t>
  </si>
  <si>
    <t>Extension of Comment Period for Disclosure Update and Simplification</t>
  </si>
  <si>
    <t>Amendment to Securities Transaction Settlement Cycle</t>
  </si>
  <si>
    <t>3235-AL86</t>
  </si>
  <si>
    <t>Definition of "Covered Clearing Agency"</t>
  </si>
  <si>
    <t>Universal Proxy</t>
  </si>
  <si>
    <t>3235-AL84</t>
  </si>
  <si>
    <t>Total pages from rule proposals issued during Chair's first two years</t>
  </si>
  <si>
    <t>Gensler's page count vs. Chair White</t>
  </si>
  <si>
    <t xml:space="preserve">Average # of pages </t>
  </si>
  <si>
    <t>Average # of pages excluding reopenings and extentions</t>
  </si>
  <si>
    <t>Average # of questions</t>
  </si>
  <si>
    <t>Total Pages</t>
  </si>
  <si>
    <t>Total Questions</t>
  </si>
  <si>
    <t>Covered Securities Pursuant to Section 18 of the Securities Act of 1933</t>
  </si>
  <si>
    <t>3235-AM07</t>
  </si>
  <si>
    <t>FAST Act Modernization and Simplification of Regulation S-K</t>
  </si>
  <si>
    <t>3235-AM00</t>
  </si>
  <si>
    <t>Amendments to the Commission’s Freedom of Information Act Regulations</t>
  </si>
  <si>
    <t>3235-AM25</t>
  </si>
  <si>
    <t>Investment Company Liquidity Disclosure</t>
  </si>
  <si>
    <t>3235-AM30</t>
  </si>
  <si>
    <t>Transaction Fee Pilot for NMS Stocks</t>
  </si>
  <si>
    <t>3235-AM04</t>
  </si>
  <si>
    <t>Regulation Best Interest</t>
  </si>
  <si>
    <t>3235-AM35</t>
  </si>
  <si>
    <t>Proposed Commission Interpretation Regarding Standard of Conduct for Investment Advisers; Request for Comment on Enhancing Investment Adviser Regulation</t>
  </si>
  <si>
    <t>3235-AM36</t>
  </si>
  <si>
    <t>Form CRS Relationship Summary; Amendments to Form ADV; Required Disclosures in Retail Communications and Restrictions on the use of Certain Names or Titles</t>
  </si>
  <si>
    <t>3235-AL27</t>
  </si>
  <si>
    <t>Auditor Independence with Respect to Certain Loans or Debtor-Creditor Relationships</t>
  </si>
  <si>
    <t>3235-AM01</t>
  </si>
  <si>
    <t>Covered Investment Fund Research Reports</t>
  </si>
  <si>
    <t>3235-AM24</t>
  </si>
  <si>
    <t>Proposed Revisions to Prohibitions and Restrictions on Proprietary Trading and Certain Interests in, and Relationships With, Hedge Funds and Private Equity Funds</t>
  </si>
  <si>
    <t>3235-AM10</t>
  </si>
  <si>
    <t>Exchange-Traded Funds</t>
  </si>
  <si>
    <t>3235-AJ60</t>
  </si>
  <si>
    <t>Amendments to the Commission’s Whistleblower Program Rules</t>
  </si>
  <si>
    <t>3235-AM11</t>
  </si>
  <si>
    <t>Financial Disclosures About Guarantors and Issuers of Guaranteed Securities and Affiliates Whose Securities Collateralize a Registrant’s Securities</t>
  </si>
  <si>
    <t>3235-AM12</t>
  </si>
  <si>
    <t>Extension of Comment Period for Proposed Revisions to Prohibitions and Restrictions on Proprietary Trading and Certain Interests in, and Relationships With, Hedge Funds and Private Equity Funds</t>
  </si>
  <si>
    <t>Amendment to Single Issuer Exemption for Broker-Dealers</t>
  </si>
  <si>
    <t>3235-AM47</t>
  </si>
  <si>
    <t>Amendments to Rules for Nationally Recognized Statistical Rating Organizations</t>
  </si>
  <si>
    <t>3235-AM05</t>
  </si>
  <si>
    <t>3235-AL12</t>
  </si>
  <si>
    <t>Updated Disclosure Requirements and Summary Prospectus for Variable Annuity and Variable Life Insurance Contracts</t>
  </si>
  <si>
    <t>3235-AK60</t>
  </si>
  <si>
    <t>Fund of Funds Arrangements</t>
  </si>
  <si>
    <t>3235-AM29</t>
  </si>
  <si>
    <t>Risk Mitigation Techniques for Uncleared Security-Based Swaps </t>
  </si>
  <si>
    <t>3235-AL83</t>
  </si>
  <si>
    <t>3235-AM43</t>
  </si>
  <si>
    <t>Reopening of Comment Period for Updated Disclosure Requirements and Summary Prospectus for Variable Annuity and Variable Life Insurance Contracts</t>
  </si>
  <si>
    <t>Solicitations of Interest Prior to a Registered Public Offering</t>
  </si>
  <si>
    <t>3235-AM23</t>
  </si>
  <si>
    <t>Securities Offering Reform for Closed-End Investment Companies</t>
  </si>
  <si>
    <t>3235-AM31</t>
  </si>
  <si>
    <t>Amendments to Financial Disclosures about Acquired and Disposed Businesses</t>
  </si>
  <si>
    <t>3235-AL77</t>
  </si>
  <si>
    <t>Amendments to the Accelerated Filer and Large Accelerated Filer Definitions</t>
  </si>
  <si>
    <t>3235-AM41</t>
  </si>
  <si>
    <t>Proposed Rule Amendments and Guidance Addressing Cross-Border Application of Certain Security-Based Swap Requirements</t>
  </si>
  <si>
    <t>3235-AM13</t>
  </si>
  <si>
    <t>Customer Margin Rules Relating to Security Futures</t>
  </si>
  <si>
    <t>3038-AE88, 3235-AM55</t>
  </si>
  <si>
    <t>Modernization of Regulation S-K Items 101, 103, and 105</t>
  </si>
  <si>
    <t>3235-AL78</t>
  </si>
  <si>
    <t>Proposed Amendments to the National Market System Plan Governing the Consolidated Audit Trail</t>
  </si>
  <si>
    <t>3235-AM60</t>
  </si>
  <si>
    <t>Update of Statistical Disclosures for Bank and Savings and Loan Registrants</t>
  </si>
  <si>
    <t>3235-AL79</t>
  </si>
  <si>
    <t>Publication or Submission of Quotations Without Specified Information</t>
  </si>
  <si>
    <t>3235-AM54</t>
  </si>
  <si>
    <t>Rescission of Effective-Upon-Filing Procedure for NMS Plan Fee Amendments</t>
  </si>
  <si>
    <t>3235-AM56</t>
  </si>
  <si>
    <t>Amendments to Procedures With Respect to Applications Under the Investment Company Act of 1940</t>
  </si>
  <si>
    <t>3235-AM51</t>
  </si>
  <si>
    <t>Filing Fee Disclosure and Payment Methods Modernization</t>
  </si>
  <si>
    <t>3235-AL96</t>
  </si>
  <si>
    <t>Investment Adviser Advertisements; Compensation for Solicitations</t>
  </si>
  <si>
    <t>3235-AM08</t>
  </si>
  <si>
    <t>Amendments to Exemptions from the Proxy Rules for Proxy Voting Advice</t>
  </si>
  <si>
    <t>3235-AM50</t>
  </si>
  <si>
    <t>Procedural Requirements and Resubmission Thresholds under Exchange Act Rule 14a-8</t>
  </si>
  <si>
    <t>3235-AM49</t>
  </si>
  <si>
    <t>Use of Derivatives by Registered Investment Companies and Business Development Companies; Required Due Diligence by Broker-Dealers and Registered Investment Advisers Regarding Retail Customers’ Transactions in Certain Leveraged/Inverse Investment Vehicles</t>
  </si>
  <si>
    <t>3235-AM06</t>
  </si>
  <si>
    <t>Amending the “Accredited Investor” Definition</t>
  </si>
  <si>
    <t>3235-AM19</t>
  </si>
  <si>
    <t>Amendments to Rule 2-01, Qualifications of Accountants</t>
  </si>
  <si>
    <t>3235-AM63</t>
  </si>
  <si>
    <t>Management’s Discussion and Analysis, Selected Financial Data, and Supplementary Financial Information</t>
  </si>
  <si>
    <t>3235-AM48</t>
  </si>
  <si>
    <t>3235-AM70</t>
  </si>
  <si>
    <t>Market Data Infrastructure</t>
  </si>
  <si>
    <t>3235-AM61</t>
  </si>
  <si>
    <t>Facilitating Capital Formation and Expanding Investment Opportunities by Improving Access to Capital in Private Markets </t>
  </si>
  <si>
    <t>3235-AM27</t>
  </si>
  <si>
    <t>Good Faith Determinations of Fair Value</t>
  </si>
  <si>
    <t>3235-AM71</t>
  </si>
  <si>
    <t>Reporting Threshold for Institutional Investment Managers</t>
  </si>
  <si>
    <t>3235-AM65</t>
  </si>
  <si>
    <t>Tailored Shareholder Reports, Treatment of Annual Prospectus Updates for Existing Investors, and Improved Fee and Risk Disclosure for Mutual Funds and Exchange-Traded Funds; Fee Information in Investment Company Advertisements </t>
  </si>
  <si>
    <t>3235-AM52</t>
  </si>
  <si>
    <t>Proposed Amendments to the National Market System Plan Governing the Consolidated Audit Trail to Enhance Data Security</t>
  </si>
  <si>
    <t>3235-AM62</t>
  </si>
  <si>
    <t>Administration of the Electronic Data Gathering, Analysis, and Retrieval System</t>
  </si>
  <si>
    <t>3235-AM77</t>
  </si>
  <si>
    <t>Regulation ATS for ATSs that Trade U.S. Government Securities, NMS Stock, and Other Securities; Regulation SCI for ATSs that Trade U.S. Treasury Securities and Agency Securities; and Electronic Corporate Bond and Municipal Securities Markets</t>
  </si>
  <si>
    <t>3235-AM45</t>
  </si>
  <si>
    <t>Modernization of Rules and Forms for Compensatory Securities Offerings and Sales</t>
  </si>
  <si>
    <t>3235-AM38</t>
  </si>
  <si>
    <t>Temporary Rules to Include Certain "Platform Workers" in Compensatory Offerings under Rule 701 and Form S-8</t>
  </si>
  <si>
    <t>3235-AM79</t>
  </si>
  <si>
    <t>Rule 144 Holding Period and Form 144 Filings</t>
  </si>
  <si>
    <t>3235-AM15 and 3235-AM78</t>
  </si>
  <si>
    <t>Corporation Finance</t>
  </si>
  <si>
    <t>3235-AK67</t>
  </si>
  <si>
    <t>Investment Management</t>
  </si>
  <si>
    <t>Enhanced Reporting of Proxy Votes by Registered Management Investment Companies; Reporting of Executive Compensation Votes by Institutional Investment</t>
  </si>
  <si>
    <t>Reopening of Comment Period for Listing Standards for Recovery of Erroneously Awarded Compensation</t>
  </si>
  <si>
    <t>3235-AM97</t>
  </si>
  <si>
    <t>Electronic Submission of Applications for Orders under the Advisers Act and the Investment Company Act, Confidential Treatment Requests for Filings on Form 13F, and Form ADV-NR; Amendments to Form 13F</t>
  </si>
  <si>
    <t>3235-AM15</t>
  </si>
  <si>
    <t>Updating EDGAR Filing Requirements</t>
  </si>
  <si>
    <t>3235-AM92</t>
  </si>
  <si>
    <t>Proxy Voting Advice</t>
  </si>
  <si>
    <t>3235-AN01</t>
  </si>
  <si>
    <t>Trading and Markets</t>
  </si>
  <si>
    <t>Reporting of Securities Loans</t>
  </si>
  <si>
    <t>3235-AM76</t>
  </si>
  <si>
    <t>Electronic Recordkeeping Requirements for Broker-Dealers, Security-Based Swap Dealers, and Major Security-Based Swap Participants</t>
  </si>
  <si>
    <t>3235-AM94</t>
  </si>
  <si>
    <t>Share Repurchase Disclosure Modernization</t>
  </si>
  <si>
    <t>3235-AM80</t>
  </si>
  <si>
    <t>Money Market Fund Reforms</t>
  </si>
  <si>
    <t>3235-AK77</t>
  </si>
  <si>
    <t>Prohibition Against Fraud, Manipulation, or Deception in Connection with Security-Based Swaps; Prohibition against Undue Influence over Chief Compliance Officers; Position Reporting of Large Security-Based Swap Positions</t>
  </si>
  <si>
    <t>3235-AM86</t>
  </si>
  <si>
    <t>Rule 10b5-1 and Insider Trading (Note: This replaces the version initially issued on December 15, 2021.)</t>
  </si>
  <si>
    <t>3235-AM75</t>
  </si>
  <si>
    <t>Amendments to Form PF to Require Current Reporting and Amend Reporting Requirements for Large Private Equity Advisers and Large Liquidity Fund Advisers</t>
  </si>
  <si>
    <t>Amendments to Exchange Act Rule 3b-16 Regarding the Definition of “Exchange”; Regulation ATS for ATSs That Trade U.S. Government Securities, NMS Stocks, and Other Securities; Regulation SCI for ATSs That Trade U.S. Treasury Securities and Agency Securities</t>
  </si>
  <si>
    <t>Reopening of Comment Period for Pay Versus Performance</t>
  </si>
  <si>
    <t>3235-AN07</t>
  </si>
  <si>
    <t>Private Fund Advisers; Documentation of Registered Investment Adviser Compliance Reviews</t>
  </si>
  <si>
    <t>3235-AN08</t>
  </si>
  <si>
    <t>Cybersecurity Risk Management for Investment Advisers, Registered Investment Companies, and Business Development Companies</t>
  </si>
  <si>
    <t>3235-AN02</t>
  </si>
  <si>
    <t>Shortening the Securities Transaction Settlement Cycle</t>
  </si>
  <si>
    <t>3235-AM93</t>
  </si>
  <si>
    <t>Modernization of Beneficial Ownership Reporting</t>
  </si>
  <si>
    <t>3235-AN03</t>
  </si>
  <si>
    <t>Enforcement</t>
  </si>
  <si>
    <t>The Commission’s Whistleblower Program Rules</t>
  </si>
  <si>
    <t>3235-AM34</t>
  </si>
  <si>
    <t>Short Position and Short Activity Reporting by Institutional Investment Managers (Conformed to Federal Register version); Notice of Proposed Amendments to the National Market System Plan Governing the Consolidated Audit Trail for Purposes of Short Sale-related Data Collection</t>
  </si>
  <si>
    <t>Reopening of Comment Period for Reporting of Securities Loans </t>
  </si>
  <si>
    <t>3235-AM89</t>
  </si>
  <si>
    <t>Cybersecurity Risk Management, Strategy, Governance, and Incident Disclosure </t>
  </si>
  <si>
    <t>3235-AM87</t>
  </si>
  <si>
    <t>The Enhancement and Standardization of Climate-Related Disclosures for Investors</t>
  </si>
  <si>
    <t>3235-AL14</t>
  </si>
  <si>
    <t>Removal of References to Credit Ratings From Regulation M</t>
  </si>
  <si>
    <t>3235-AN10</t>
  </si>
  <si>
    <t>Further Definition of "As a Part of a Regular Business" in the Definition of Dealer and Government Securities Dealer</t>
  </si>
  <si>
    <t>3235-AM90</t>
  </si>
  <si>
    <t>Special Purpose Acquisition Companies, Shell Companies, and Projections</t>
  </si>
  <si>
    <t>3235-AK93</t>
  </si>
  <si>
    <t>Rules Relating to Security-Based Swap Execution and Registration and Regulation of Security-Based Swap Execution Facilities</t>
  </si>
  <si>
    <t>Extension: The Enhancement and Standardization of Climate-Related Disclosures for Investors</t>
  </si>
  <si>
    <t>3235-AN07; 3235-AM45</t>
  </si>
  <si>
    <t>Reopening of Comment Period for Amendments Regarding the Definition of ‘Exchange’ and Alternative Trading Systems (ATSs) That Trade U.S. Treasury and Agency Securities, National Market System (NMS) Stocks, and Other Securities and for Private Fund Advisers; Documentation of Registered Investment Adviser Compliance Reviews</t>
  </si>
  <si>
    <t>3235-AM72</t>
  </si>
  <si>
    <t>Investment Company Names</t>
  </si>
  <si>
    <t>3235-AM96</t>
  </si>
  <si>
    <t>Environmental, Social, and Governance Disclosures for Investment Advisers and Investment Companies</t>
  </si>
  <si>
    <t>3235-AM91</t>
  </si>
  <si>
    <t>Substantial Implementation, Duplication, and Resubmission of Shareholder Proposals Under Exchange Act Rule 14a-8</t>
  </si>
  <si>
    <t>3235-AK74</t>
  </si>
  <si>
    <t>Clearing Agency Governance and Conflicts of Interest</t>
  </si>
  <si>
    <t>3235-AN13</t>
  </si>
  <si>
    <t>Amendments to Form PF to Amend Reporting Requirements for All Filers and Large Hedge Fund Advisers</t>
  </si>
  <si>
    <t>3235-AN09</t>
  </si>
  <si>
    <t>Standards for Covered Clearing Agencies for U.S. Treasury Securities and Application of the Broker-Dealer Customer Protection Rule With Respect to U.S. Treasury Securities Fund Advisers</t>
  </si>
  <si>
    <t>Resubmission of Comments and Reopening of Comment Periods for Certain Rulemaking Releases</t>
  </si>
  <si>
    <t>3235-AN18</t>
  </si>
  <si>
    <t>Outsourcing by Investment Advisers</t>
  </si>
  <si>
    <t>3235-AM98</t>
  </si>
  <si>
    <t>Open-End Fund Liquidity Risk Management Programs and Swing Pricing; Form N-PORT Reporting</t>
  </si>
  <si>
    <t>Reopening of Comment Period for Share Repurchase Disclosure Modernization</t>
  </si>
  <si>
    <t>3235-AN24</t>
  </si>
  <si>
    <t>Regulation Best Execution</t>
  </si>
  <si>
    <t>3235-AM57</t>
  </si>
  <si>
    <t>Order Competition Rule</t>
  </si>
  <si>
    <t>3235-AN23</t>
  </si>
  <si>
    <t>Regulation NMS: Minimum Pricing Increments, Access Fees, and Transparency of Better Priced Orders</t>
  </si>
  <si>
    <t>3235-AN22</t>
  </si>
  <si>
    <t>Disclosure of Order Execution Information</t>
  </si>
  <si>
    <t>3235-AL04</t>
  </si>
  <si>
    <t>Prohibition Against Conflicts of Interest in Certain Securitizations</t>
  </si>
  <si>
    <t>3209-AA15</t>
  </si>
  <si>
    <t>Ethics Counsel</t>
  </si>
  <si>
    <t>Supplemental Standards of Ethical Conduct for Members and Employees of the Securities and Exchange Commission</t>
  </si>
  <si>
    <t>3235-AN21</t>
  </si>
  <si>
    <t>FOIA</t>
  </si>
  <si>
    <t>The Commission’s Privacy Act Regulations</t>
  </si>
  <si>
    <t>3235-AM32</t>
  </si>
  <si>
    <t>Safeguarding Advisory Client Assets</t>
  </si>
  <si>
    <t>3235-AN26</t>
  </si>
  <si>
    <t>Regulation S-P: Privacy of Consumer Financial Information and Safeguarding Customer Information</t>
  </si>
  <si>
    <t>3235-AN15</t>
  </si>
  <si>
    <t>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t>
  </si>
  <si>
    <t>3235-AN25</t>
  </si>
  <si>
    <t>Reopening of Comment Period for “Cybersecurity Risk Management for Investment Advisers, Registered Investment Companies, and Business Development Companies</t>
  </si>
  <si>
    <t>3235-AL85</t>
  </si>
  <si>
    <t>Electronic Submission of Certain Material Under the Securities Exchange Act of 1934; Amendments Regarding the FOCUS Report</t>
  </si>
  <si>
    <t>Supplemental Information and Reopening of Comment Period for Amendments to Exchange Act Rule 3b-16 Regarding the Definition of “Exchange”</t>
  </si>
  <si>
    <t>Reopening of Comment Period for Modernization of Beneficial Ownership Reporting</t>
  </si>
  <si>
    <t>3235-AN19</t>
  </si>
  <si>
    <t>Covered Clearing Agency Resilience and Recovery and Wind-Down Plans</t>
  </si>
  <si>
    <t>3235-AN27</t>
  </si>
  <si>
    <t>Reopening of Comment Period for Position Reporting of Large Security-Based Swap Positions</t>
  </si>
  <si>
    <t>3235-AN28</t>
  </si>
  <si>
    <t>Daily Computation of Customer and Broker-Dealer Reserve Requirements under the Broker-Dealer Customer Protection Rule</t>
  </si>
  <si>
    <t>3235-AN31</t>
  </si>
  <si>
    <t>Conflicts of Interest Associated with the Use of Predictive Data Analytics by Broker-Dealers and Investment Advisers</t>
  </si>
  <si>
    <t>Exemption for Certain Investment Advisers Operating Through the Internet</t>
  </si>
  <si>
    <t>Mary Jo White Sworn in on April 10th, 2013</t>
  </si>
  <si>
    <t>Rules</t>
  </si>
  <si>
    <t>Jay Clayton sworn in on May 4th, 2017</t>
  </si>
  <si>
    <t>Gary Gensler sworn in on April 17th, 2021</t>
  </si>
  <si>
    <t>3235-AN14. 3235-AN00</t>
  </si>
  <si>
    <t>SEC Division</t>
  </si>
  <si>
    <t>Chair</t>
  </si>
  <si>
    <t>Sworn in Date</t>
  </si>
  <si>
    <t>Mary Jo White</t>
  </si>
  <si>
    <t>Jay Clayton</t>
  </si>
  <si>
    <t>Gary Gensler</t>
  </si>
  <si>
    <t>Month 6</t>
  </si>
  <si>
    <t>Month 12</t>
  </si>
  <si>
    <t>First Year</t>
  </si>
  <si>
    <t>Month 18</t>
  </si>
  <si>
    <t>Month 24</t>
  </si>
  <si>
    <t>Month 30</t>
  </si>
  <si>
    <t>Second Year</t>
  </si>
  <si>
    <t>Third Year</t>
  </si>
  <si>
    <t>Rule Proposals</t>
  </si>
  <si>
    <t>Facts about Rule Proposals</t>
  </si>
  <si>
    <t>Reopening of Comment Period for Safeguarding Advisory Client Assets</t>
  </si>
  <si>
    <t>EDGAR Next</t>
  </si>
  <si>
    <t>Color Key</t>
  </si>
  <si>
    <t>Comment Period Re-opening</t>
  </si>
  <si>
    <t>3235-AM58</t>
  </si>
  <si>
    <t>Extension</t>
  </si>
  <si>
    <t>Average # of questions exlcuding reopenings and extensions</t>
  </si>
  <si>
    <t>Average # of pages excluding reopenings and extensions</t>
  </si>
  <si>
    <t>Rules Proposed and Finalized</t>
  </si>
  <si>
    <t>White (full tenure)</t>
  </si>
  <si>
    <t>Clayton (full tenure)</t>
  </si>
  <si>
    <t>Comment Period Length (starting from Federal Register publication)</t>
  </si>
  <si>
    <t>Notes</t>
  </si>
  <si>
    <t>Comment Period (starting from release on SEC website)</t>
  </si>
  <si>
    <t>Included in "Proposals Comparison"</t>
  </si>
  <si>
    <t>Complete Rulemaking Record</t>
  </si>
  <si>
    <t xml:space="preserve">Data obtained from the SEC's website, available at https://www.sec.gov/rules/rulemaking-activity </t>
  </si>
  <si>
    <t>SEC Proposed Rules Archive website available at https://www.sec.gov/rules/proposed/proposedarchive/proposed2022.shtml</t>
  </si>
  <si>
    <t>Not included in any comparison</t>
  </si>
  <si>
    <t>Comment Period Extension due to Technical Error</t>
  </si>
  <si>
    <t xml:space="preserve">Comment Period Extension  </t>
  </si>
  <si>
    <t>Comment Period Length (starting from release on SEC website)</t>
  </si>
  <si>
    <t>Total proposals issued by the SEC under Chair Gensler (includes comment period re-openings)</t>
  </si>
  <si>
    <t>Rules that were both proposed and finalized under Chair Gensler (excludes comment period re-openings)</t>
  </si>
  <si>
    <t xml:space="preserve">Proposals that were issued and had the comment period re-opened under Chair Gensler </t>
  </si>
  <si>
    <t>Proposals that were issued by prior Chair(s) and had the comment period re-opened under Chair Gensler</t>
  </si>
  <si>
    <t>Rules proposed by Chair Gensler (excludes both comment period re-openings and comment period extensions)</t>
  </si>
  <si>
    <t>Average comment period length in days (starting from Federal Register publication)</t>
  </si>
  <si>
    <t>Average comment period length in days (starting from release on SEC website)</t>
  </si>
  <si>
    <t>Total proposals issued by the SEC under Chair White (includes comment period re-openings)</t>
  </si>
  <si>
    <t>Rules that were both proposed and finalized under Chair White (excludes comment period re-openings)</t>
  </si>
  <si>
    <t>Proposals that were issued and had the comment period re-opened under Chair White</t>
  </si>
  <si>
    <t>Rules proposed by Chair White (excludes both comment period re-openings and comment period extensions)</t>
  </si>
  <si>
    <t>Proposals that were issued by prior Chair(s) and had the comment period re-opened under Chair White</t>
  </si>
  <si>
    <t>22 + 26 = 48</t>
  </si>
  <si>
    <t>Total pages from rule proposals issued during Chair White's first two years</t>
  </si>
  <si>
    <t>Proposals that were issued by prior Chair(s) and had the comment period re-opened under Chair Clayton</t>
  </si>
  <si>
    <t>Total proposals issued by the SEC under Chair Clayton (includes comment period re-openings)</t>
  </si>
  <si>
    <t>Rules that were both proposed and finalized under Chair Clayton (excludes comment period re-openings)</t>
  </si>
  <si>
    <t>Rules proposed by Chair Clayton (excludes both comment period re-openings and comment period extensions)</t>
  </si>
  <si>
    <t>Proposals that were issued and had the comment period re-opened under Chair Clayton</t>
  </si>
  <si>
    <t>Total pages from rule proposals issued during Chair Clayton's first two years</t>
  </si>
  <si>
    <t>54 + 1 + 0 = 55</t>
  </si>
  <si>
    <t>Chair Gensler page count vs. Chair Clayton</t>
  </si>
  <si>
    <t>See Extension (I40)</t>
  </si>
  <si>
    <t>Edgar Business Office</t>
  </si>
  <si>
    <t>Registration for Index-Linked Annuities; Amendments to Form N-4 for Index-Linked and Variable Annuities</t>
  </si>
  <si>
    <t>3235-AN30</t>
  </si>
  <si>
    <t>Volume-Based Exchange Transaction Pricing for NMS Stocks</t>
  </si>
  <si>
    <t>3235-AN29</t>
  </si>
  <si>
    <t xml:space="preserve">White </t>
  </si>
  <si>
    <t>Clayton</t>
  </si>
  <si>
    <t xml:space="preserve">Gensler </t>
  </si>
  <si>
    <t>Proposed and Finalized</t>
  </si>
  <si>
    <t>Date of Finalization</t>
  </si>
  <si>
    <t>Other Title 1</t>
  </si>
  <si>
    <t>Other Title 2</t>
  </si>
  <si>
    <t>June 2nd, 2022</t>
  </si>
  <si>
    <t>Not on Spring 2023 Reg Agenda</t>
  </si>
  <si>
    <t>Updating EDGAR Filing Requirements and Form 144 Filings</t>
  </si>
  <si>
    <t>Mandated Electronic Filings</t>
  </si>
  <si>
    <t>Electronic Submission of Applications for Orders Under the Advisers Act, Confidential Treatment Requests for Filings on Form 13F, and ADV-NR</t>
  </si>
  <si>
    <t>June 23rd, 2022</t>
  </si>
  <si>
    <t>July 13th, 2022</t>
  </si>
  <si>
    <t>August 25th, 2022</t>
  </si>
  <si>
    <t>Electronic Recordkeeping Req'ments for BDs and SBS Dealers and Major SBS Participants</t>
  </si>
  <si>
    <t>October 12th, 2022</t>
  </si>
  <si>
    <t>Electronic Recordkeeping Requirements for Broker-Dealers and Security-Based Swap Dealers and Major Security-Based Swap Participants</t>
  </si>
  <si>
    <t>October 26th, 2022</t>
  </si>
  <si>
    <t>Enhanced Reporting of Proxy Votes by Registered Management Investment Companies; Reporting on Executive Compensation Votes by Institutional Investment Managers</t>
  </si>
  <si>
    <t>November 2nd, 2022</t>
  </si>
  <si>
    <t>Rule 10b5-1 and Insider Trading</t>
  </si>
  <si>
    <t>December 14th, 2022</t>
  </si>
  <si>
    <t>Insider Trading Arrangements and Related Disclosures</t>
  </si>
  <si>
    <t>T+1 Accelerated Settlement</t>
  </si>
  <si>
    <t>February 15th, 2023</t>
  </si>
  <si>
    <t>Amendments to Securities Transaction Settlement Cycle</t>
  </si>
  <si>
    <t>Shortening the Securities Transaction Settlement</t>
  </si>
  <si>
    <t>Stock Buyback Disclosures</t>
  </si>
  <si>
    <t>May 3rd , 2023</t>
  </si>
  <si>
    <t>Amdts to Form PF for Large PE and Liquidity Fund Advisers</t>
  </si>
  <si>
    <t>*Was projected for October 2023 in Spring 2023 Reg Agenda</t>
  </si>
  <si>
    <t>Prohibition Against Fraud, Manipulation, and Deception in Connection With Security-Based Swaps; Prohibition Against Undue Influence Over Chief Compliance Officers</t>
  </si>
  <si>
    <t>June 7th, 2023</t>
  </si>
  <si>
    <t>July 12th, 2023</t>
  </si>
  <si>
    <t>Cybersecurity Risk Governance</t>
  </si>
  <si>
    <t>July 26th, 2023</t>
  </si>
  <si>
    <t>Cybersecurity Risk Management, Strategy, Governance, and Incident Disclosure</t>
  </si>
  <si>
    <t>Private Fund Advisers</t>
  </si>
  <si>
    <t>August 23rd, 2023</t>
  </si>
  <si>
    <t>Narrowed exemption from FINRA membership for certain Broker-Dealers that are Exchange Members</t>
  </si>
  <si>
    <t>Narrowing Exemption for Certain Exchange Members</t>
  </si>
  <si>
    <t>October 13th, 2023</t>
  </si>
  <si>
    <t>Loan or Borrowing of Securities</t>
  </si>
  <si>
    <t>Expansion/Acceleration of Beneficial Ownership Reporting</t>
  </si>
  <si>
    <t>October 10th, 2023</t>
  </si>
  <si>
    <t>Enhanced short sale disclosures</t>
  </si>
  <si>
    <t>Short Sale Disclosure Reforms</t>
  </si>
  <si>
    <t>Amendments to Fund Names Rule</t>
  </si>
  <si>
    <t>September 20th, 2023</t>
  </si>
  <si>
    <t>Investment Company Names </t>
  </si>
  <si>
    <t>Privacy Act Amendments</t>
  </si>
  <si>
    <t>CAT Data Security</t>
  </si>
  <si>
    <t>October '23</t>
  </si>
  <si>
    <t>Amendments to NMS Plan for the Consolidated Audit Trail-Data Security</t>
  </si>
  <si>
    <t>Amdts to Reg ATS</t>
  </si>
  <si>
    <t>Amendments to Exchange Act Rule 3b-16 re Definition of “Exchange”; Regulation ATS and Regulation SCI for ATSs That Trade U.S. Government Securities, NMS Stocks and Other Securities</t>
  </si>
  <si>
    <t>Extending Broker Dealer Registration to more firms providing liquidity (including PTFs in Treasury markets)</t>
  </si>
  <si>
    <t>Further Definition of Dealers</t>
  </si>
  <si>
    <t>SPACs</t>
  </si>
  <si>
    <t>Special Purpose Acquisition Companies</t>
  </si>
  <si>
    <t>Further Amdts to Form PF (joint with CFTC)</t>
  </si>
  <si>
    <t> Form PF; Reporting Requirements for All Filers and Large Hedge Fund Advisers </t>
  </si>
  <si>
    <t>Security-based Swap SEFs</t>
  </si>
  <si>
    <t>CCP Governance</t>
  </si>
  <si>
    <t>Clearing Agency Governance</t>
  </si>
  <si>
    <t>Expanded Clearing of Treasuries + Repo</t>
  </si>
  <si>
    <t>Standards for Covered Clearing Agencies for U.S. Treasury Securities and Application of the Broker-Dealer Customer Protection Rule With Respect to U.S. Treasury Securities</t>
  </si>
  <si>
    <t>Order Competition Rule </t>
  </si>
  <si>
    <t>April '24</t>
  </si>
  <si>
    <t>Equity Market Structure "Modernization"</t>
  </si>
  <si>
    <t>Conflicts of Interest in Securitizations</t>
  </si>
  <si>
    <t>Prohibition Against Conflicts of Interest Relating to Certain Securitizations</t>
  </si>
  <si>
    <t>Rules Related to Investment Companies and Investment Advisers to Address Matters Relating to Environmental, Social and Governance Factors</t>
  </si>
  <si>
    <t>Enhanced Disclosures by Certain Investment Advisers and Investment Companies about Environmental, Social, and Governance Investment Practices</t>
  </si>
  <si>
    <t xml:space="preserve">Shareholder Proposals Under Rule 14a-8 </t>
  </si>
  <si>
    <t>Rule 14a-8 Amendments</t>
  </si>
  <si>
    <t>Substantial Implementation, Duplication, and Resubmission of Shareholder Proposals Under Exchange Act Rule 14a-8 </t>
  </si>
  <si>
    <t>Open-End Fund Liquidity and Dilution Management</t>
  </si>
  <si>
    <t>Open-End Fund Liquidity Risk Management Programs and Swing Pricing; Form N–PORT Reporting</t>
  </si>
  <si>
    <t>Amendments to the Custody Rules for Investment Advisers</t>
  </si>
  <si>
    <t>Cybersecurity</t>
  </si>
  <si>
    <t>Electronic Submission of Certain Materials Under the Securities Exchange Act of 1934; Amendments Regarding FOCUS Report</t>
  </si>
  <si>
    <t>Electronic Filing of Broker-Dealer, Clearing Agency, and Self-Regulatory Organization Security-Based Swap Entity Reports</t>
  </si>
  <si>
    <t>Climate Change Disclosure for Public Companies</t>
  </si>
  <si>
    <t>Climate Change Disclosure</t>
  </si>
  <si>
    <t>Regulation S P: Privacy of Consumer Financial Information and Safeguarding Customer Information</t>
  </si>
  <si>
    <t>Regulation NMS: Minimum Pricing Increments, Access Fees, and Transparency of Better Priced Orders  </t>
  </si>
  <si>
    <t>Regulation Best Execution  </t>
  </si>
  <si>
    <t>Large Swap (single name EQ/Credit) Position Reporting</t>
  </si>
  <si>
    <t>Reporting of Security-Based Swap Positions</t>
  </si>
  <si>
    <t>Amendments to Rule 15c3-3 </t>
  </si>
  <si>
    <t>Prohibition of Conflicted Practices for Investment Advisers That Use Certain Covered Technologies</t>
  </si>
  <si>
    <t>3235-AN14</t>
  </si>
  <si>
    <t>Prohibition of Conflicted Practices for Broker-Dealers That Use Certain Covered Technologies</t>
  </si>
  <si>
    <t>3235-AN00</t>
  </si>
  <si>
    <t xml:space="preserve">Amendments to Requirements for Filer Validation and Access to the EDGAR Filing System </t>
  </si>
  <si>
    <t>Registration for Index-Linked Annuities</t>
  </si>
  <si>
    <t xml:space="preserve">Volume-Based Exchange Transaction Pricing </t>
  </si>
  <si>
    <t>Forthcoming on Reg Flex Agenda</t>
  </si>
  <si>
    <t>CCP Recovery &amp; Resolution</t>
  </si>
  <si>
    <t>Clearing Agency Recovery and Wind-Down</t>
  </si>
  <si>
    <t>Amdts to Regulation D, including definition of "accredited investor"</t>
  </si>
  <si>
    <t>3235-AN04</t>
  </si>
  <si>
    <t>Regulation D and Form D Improvements</t>
  </si>
  <si>
    <t>"Reg ATS Modernization", including pre-trade transparency</t>
  </si>
  <si>
    <t>3235-AN16</t>
  </si>
  <si>
    <t>Regulation ATS Modernization</t>
  </si>
  <si>
    <t>Rule 144 Holding Periods</t>
  </si>
  <si>
    <t>3235-AM78</t>
  </si>
  <si>
    <t>Exchange Traded Products</t>
  </si>
  <si>
    <t>3235-AL57</t>
  </si>
  <si>
    <t>Corporate Board Diversity</t>
  </si>
  <si>
    <t>3235-AL91</t>
  </si>
  <si>
    <t>Human Capital Management Disclosure</t>
  </si>
  <si>
    <t>3235-AM88</t>
  </si>
  <si>
    <t>Revisions to the Definition of Securities Held of Record</t>
  </si>
  <si>
    <t>3235-AN05</t>
  </si>
  <si>
    <t>Fund Fee Disclosure and Reform</t>
  </si>
  <si>
    <t>3235-AN12</t>
  </si>
  <si>
    <t>Incentive-Based Compensation Arrangements</t>
  </si>
  <si>
    <t>August 26th, 2022</t>
  </si>
  <si>
    <t>Counted as a single rule</t>
  </si>
  <si>
    <t>Rules not proposed by Gensler</t>
  </si>
  <si>
    <t>Not counted</t>
  </si>
  <si>
    <t xml:space="preserve">Rules that were both proposed and finalized under Chair Gensler </t>
  </si>
  <si>
    <t>Gensler's Full Regulatory Docket</t>
  </si>
  <si>
    <t>On Agency Rule List as seperate rules, but proposed as one rule</t>
  </si>
  <si>
    <t>Gensler Agency Rule List, Regulatory Outlook Progression</t>
  </si>
  <si>
    <t>Data obtained from the Office of Information and Regulatory Affairs (OIRA) website, availiable at https://www.reginfo.gov/public/do/eAgendaMain?operation=OPERATION_GET_AGENCY_RULE_LIST&amp;currentPub=true&amp;agencyCode=&amp;showStage=active&amp;agencyCd=3235&amp;csrf_token=DF20271D2050E390AAD068D569387375D084C4BB6D2581B006DE612E8A76A423C8444A59260772938F513EF65AAA1588638B</t>
  </si>
  <si>
    <t>November 2nd, 2023</t>
  </si>
  <si>
    <t xml:space="preserve">*Projected October '23 Proposal date Spring 2023 Reg Agenda </t>
  </si>
  <si>
    <t>Average # of questions excluding reopenings and extentions</t>
  </si>
  <si>
    <t>TBD</t>
  </si>
  <si>
    <t>Proposed by Chair White</t>
  </si>
  <si>
    <t>*Originally proposed under Chair White</t>
  </si>
  <si>
    <t>*Originally proposed during Gensler's Tenure</t>
  </si>
  <si>
    <t>Proposals Opened for Comment</t>
  </si>
  <si>
    <t>Proposed by Chair Schapiro</t>
  </si>
  <si>
    <t>*Originally proposed under Chair Schapiro</t>
  </si>
  <si>
    <t>*Originally proposed under Chairman Walter</t>
  </si>
  <si>
    <t>*Was projected for April 2024 in Spring 2023 Reg Agenda</t>
  </si>
  <si>
    <t>November 27th, 2023</t>
  </si>
  <si>
    <t>November 16th, 2023</t>
  </si>
  <si>
    <t>Table of Contents</t>
  </si>
  <si>
    <t>Provides information on rules proposed under Chair Clayton, comment period lengths, comment period re-openings, and an analysis of Chair Clayton's  rule proposals</t>
  </si>
  <si>
    <t>Provides information on rules proposed under Chair White, comment period lengths, comment period re-openings, and an analysis of Chair White's  rule proposals</t>
  </si>
  <si>
    <t>A table and graph of Chair Gensler's rule proposals in comparison with rule proposals from his two predecessors, Chairs Clayton and White</t>
  </si>
  <si>
    <t>Tables and graphs comparing the number of finalizations by each Chair during the course of their tenures</t>
  </si>
  <si>
    <t>Shows Chair Gensler progress in proposing and finalizing rules based on the SEC's Regulatory Agenda published by OMB in Spring 2023</t>
  </si>
  <si>
    <t>Tab</t>
  </si>
  <si>
    <t>Description</t>
  </si>
  <si>
    <t>44 + 2 + 2 = 48</t>
  </si>
  <si>
    <t>Gensler</t>
  </si>
  <si>
    <t xml:space="preserve">Clayton </t>
  </si>
  <si>
    <t>Average Comment Period</t>
  </si>
  <si>
    <t>Average Federal Register Publication Lag</t>
  </si>
  <si>
    <t>Com</t>
  </si>
  <si>
    <t>Click Here to Filter Rules By Division</t>
  </si>
  <si>
    <t>A table and chart that show Chair Gensler's comment period time as compared to his predecessors, while accounting for lag between website publication and federal register publication</t>
  </si>
  <si>
    <t>Chair Gensler Finalization Count vs. Chair White (First 32 Months)</t>
  </si>
  <si>
    <t>Chair Gensler Finalization Count vs. Chair Clayton (First 32 Months)</t>
  </si>
  <si>
    <t>Projected Finalization Date                                                            (in Fall 2023 Reg Agenda)</t>
  </si>
  <si>
    <t>Projected Proposal Date                                                      (in Spring 2023 Reg Agenda)</t>
  </si>
  <si>
    <t>Projected Proposal Date                                                                 (in Fall 2023 Reg Agenda)</t>
  </si>
  <si>
    <t>Projected Finalization Date                                                  (in Spring 2023 Reg Agenda)</t>
  </si>
  <si>
    <t>October '24</t>
  </si>
  <si>
    <t>*No proposed finalization date</t>
  </si>
  <si>
    <t>Financial Data Transparency Act Joint Rulemaking</t>
  </si>
  <si>
    <t>3235-AN32</t>
  </si>
  <si>
    <t>*Was projected for April 2024 in Fall 2023 Reg Agenda</t>
  </si>
  <si>
    <t>December 13th, 2023</t>
  </si>
  <si>
    <t>January 24th, 2024</t>
  </si>
  <si>
    <t>*Was projected for April 2024 in the Fall 2023 Reg Agenda</t>
  </si>
  <si>
    <t>Remaining Rules to be Proposed and Finalized via Fall 2023 Reg Agenda</t>
  </si>
  <si>
    <t>February 6th, 2024</t>
  </si>
  <si>
    <t>February 8th, 2024</t>
  </si>
  <si>
    <t>Rule</t>
  </si>
  <si>
    <t>Adoption of Updated EDGAR Filer Manual</t>
  </si>
  <si>
    <t>Freedom of Information Act Regulations</t>
  </si>
  <si>
    <t>Proposed by Gensler</t>
  </si>
  <si>
    <t xml:space="preserve">Proposed by Clayton </t>
  </si>
  <si>
    <t>Proposed by White</t>
  </si>
  <si>
    <t>Adoption of Updated EDGAR Filer Manual, Form ID Amendments</t>
  </si>
  <si>
    <t>Performance-Based Investment Advisory Fees</t>
  </si>
  <si>
    <t>3235-AM84</t>
  </si>
  <si>
    <t>Holding Foreign Companies Accountable Act Disclosure</t>
  </si>
  <si>
    <t>Technical Amendments to Commission Rules and Forms</t>
  </si>
  <si>
    <t>3235-AM15 &amp; 3235-AM78</t>
  </si>
  <si>
    <t>Electronic Submission of Applications for Orders Under the Advisers Act and the Investment Company Act, Confidential Treatment Requests for Filings on Form 13F, and Form ADV-NR; Amendments to Form 13F</t>
  </si>
  <si>
    <t>August 25, 202</t>
  </si>
  <si>
    <t>Whistleblower Program Rules</t>
  </si>
  <si>
    <t>Inflation Adjustments Under Titles I and III of the JOBS Act</t>
  </si>
  <si>
    <t>Tailored Shareholder Reports for Mutual Funds and Exchange-Traded Funds; Fee Information in Investment Company Advertisements</t>
  </si>
  <si>
    <t>Enhanced Reporting of Proxy Votes by Registered Management Investment Companies; Reporting of Executive Compensation Votes by Institutional Investment Managers</t>
  </si>
  <si>
    <t>Technical Amendments to Commission Rules</t>
  </si>
  <si>
    <t>Extending Form 144 EDGAR Filing Hours</t>
  </si>
  <si>
    <t>Technical Amendments to Form BD and Form BDW</t>
  </si>
  <si>
    <t>Prohibition Against Fraud, Manipulation, and Deception in Connection With Security-Based Swaps; Prohibition against Undue Influence over Chief Compliance Officers</t>
  </si>
  <si>
    <t>The Commission's Privacy Act Regulations</t>
  </si>
  <si>
    <t>Short Position and Short Activity Reporting by Institutional Investment Managers</t>
  </si>
  <si>
    <t>3235-0695</t>
  </si>
  <si>
    <t>Form PF; Reporting Requirements for All Filers and Large Hedge Fund Advisers</t>
  </si>
  <si>
    <t>Conformed: Form PF; Event Reporting for Large Hedge Fund Advisers and Private Equity Fund Advisers; Requirements for Large Private Equity Fund Adviser Reporting</t>
  </si>
  <si>
    <t>SEC Finalization Date</t>
  </si>
  <si>
    <t>SEC Proposal Date</t>
  </si>
  <si>
    <t>X</t>
  </si>
  <si>
    <t>November 17th, 2021</t>
  </si>
  <si>
    <t>Updating EDGAR Filing Requirements + Rule 144 Holding Period and Form 144 Filings</t>
  </si>
  <si>
    <t>Interim Final Rule Issue Date, No Proposal</t>
  </si>
  <si>
    <t>No Notice and Comment Period</t>
  </si>
  <si>
    <t>Totals</t>
  </si>
  <si>
    <t>Qualifying Venture Capital Funds Inflation Adjustment</t>
  </si>
  <si>
    <t>3235-AN33</t>
  </si>
  <si>
    <t>*Not on Spring 2023 Reg Agenda</t>
  </si>
  <si>
    <t>*Not on Fall 2023 Reg Agenda</t>
  </si>
  <si>
    <t>Not on Reg Agenda</t>
  </si>
  <si>
    <t>Provides information on all rules finalized under Chair Gensler, including his own docket, rules finalized that were proposed by Chairs Clayton and White, and technical rules like EDGAR manual updates.</t>
  </si>
  <si>
    <t>February 22nd, 2024</t>
  </si>
  <si>
    <t>Finalized but not on the Reg Agenda</t>
  </si>
  <si>
    <t>Provides information on all rules finalized under Chair Clayton, including his own docket, rules finalized that were proposed by previous Chairs, and technical rules like EDGAR manual updates.</t>
  </si>
  <si>
    <t>45 + 10 = 55</t>
  </si>
  <si>
    <t>Proposed by Clayton</t>
  </si>
  <si>
    <t>Proposed by Schapiro</t>
  </si>
  <si>
    <t>Technical Amendments to Form ADV and Form ADV-W</t>
  </si>
  <si>
    <t>Treatment of Certain Communications Involving Security-Based Swaps That May Be Purchased Only by Eligible Contract Participants</t>
  </si>
  <si>
    <t>Exemptions From Investment Adviser Registration for Advisers to Small Business Investment Companies</t>
  </si>
  <si>
    <t>3235-AM02</t>
  </si>
  <si>
    <t>SEC.gov | Amendments to Forms and Schedules To Remove Voluntary Provision of Social Security Numbers</t>
  </si>
  <si>
    <t>Amendments to Forms and Schedules To Remove Provision of Certain Personally Identifiable Information</t>
  </si>
  <si>
    <t>3235-AM37</t>
  </si>
  <si>
    <t>Technical Amendments to Rules of Practice and Rules of Organization; Conduct and Ethics; and Information and Requests</t>
  </si>
  <si>
    <t>Optional Internet Availability of Investment Company Shareholder Reports</t>
  </si>
  <si>
    <t>Amendments to the Commission's Freedom of Information Act Regulations</t>
  </si>
  <si>
    <t>Inline XBRL Filing of Tagged Data</t>
  </si>
  <si>
    <t>3235-AL59</t>
  </si>
  <si>
    <t>Smaller Reporting Company Definition</t>
  </si>
  <si>
    <t>Exempt Offerings Pursuant to Compensatory Arrangements</t>
  </si>
  <si>
    <t>3235-AM39</t>
  </si>
  <si>
    <t>Amendments to Municipal Securities Disclosure</t>
  </si>
  <si>
    <t>3235-AL97</t>
  </si>
  <si>
    <t>Delegation of Authority to General Counsel of the Commission</t>
  </si>
  <si>
    <t>Adoption of Updated EDGAR Filer Manual; Correction</t>
  </si>
  <si>
    <t>34-76474</t>
  </si>
  <si>
    <t>Applications by Security-Based Swap Dealers or Major Security-Based Swap Participants for Statutorily Disqualified Associated Persons To Effect or Be Involved in Effecting Security-Based Swaps</t>
  </si>
  <si>
    <t>Conditional Small Issues Exemption Under the Securities Act of 1933 (Regulation A)</t>
  </si>
  <si>
    <t>3235-AM42</t>
  </si>
  <si>
    <t xml:space="preserve"> Public Company Accounting Oversight Board Hearing Officers</t>
  </si>
  <si>
    <t>Regulation Best Interest: The Broker-Dealer Standard of Conduct</t>
  </si>
  <si>
    <t>Form CRS Relationship Summary; Amendments to Form ADV</t>
  </si>
  <si>
    <t>Auditor Independence With Respect to Certain Loans or Debtor-Creditor Relationships</t>
  </si>
  <si>
    <t>Capital, Margin, and Segregation Requirements for Security-Based Swap Dealers and Major Security-Based Swap Participants and Capital and Segregation Requirements for Broker-Dealers</t>
  </si>
  <si>
    <t>Revisions to Prohibitions and Restrictions on Proprietary Trading and Certain Interests in, and Relationships With, Hedge Funds and Private Equity Funds</t>
  </si>
  <si>
    <t>Prohibitions and Restrictions on Proprietary Trading and Certain Interests in, and Relationships With, Hedge Funds and Private Equity Funds</t>
  </si>
  <si>
    <t>Recordkeeping and Reporting Requirements for Security-Based Swap Dealers, Major Security-Based Swap Participants, and Broker-Dealers</t>
  </si>
  <si>
    <t>Febraury 19, 2019</t>
  </si>
  <si>
    <t>Cross-Border Application of Certain Security-Based Swap Requirements</t>
  </si>
  <si>
    <t>Risk Mitigation Techniques for Uncleared Security-Based Swaps</t>
  </si>
  <si>
    <t xml:space="preserve"> Delegation of Authority to the General Counsel of the Commission</t>
  </si>
  <si>
    <t>Exemptions From Investment Adviser Registration for Advisers to Certain Rural Business Investment Companies</t>
  </si>
  <si>
    <t>3235-AM68</t>
  </si>
  <si>
    <t>Financial Disclosures About Guarantors and Issuers of Guaranteed Securities and Affiliates Whose Securities Collateralize a Registrant's Securities</t>
  </si>
  <si>
    <t>Accelerated Filer and Large Accelerated Filer Definitions</t>
  </si>
  <si>
    <t>Amendments to the National Market System Plan Governing the Consolidated Audit Trail</t>
  </si>
  <si>
    <t>Amendments to Financial Disclosures About Acquired and Disposed Businesses</t>
  </si>
  <si>
    <t>Exemptions From the Proxy Rules for Proxy Voting Advice</t>
  </si>
  <si>
    <t>Covered Broker-Dealer Provisions Under Title II of the Dodd-Frank Wall Street Reform and Consumer Protection Act</t>
  </si>
  <si>
    <t xml:space="preserve"> Rescission of Effective-Upon-Filing Procedure for NMS Plan Fee Amendments and Modified Procedures for Proposed NMS Plans and Plan Amendments</t>
  </si>
  <si>
    <t>Accredited Investor Definition</t>
  </si>
  <si>
    <t>Procedural Requirements and Resubmission Thresholds Under Exchange Act Rule 14a-8</t>
  </si>
  <si>
    <t>Qualifications of Accountants</t>
  </si>
  <si>
    <t>3235-AM55</t>
  </si>
  <si>
    <t>Facilitating Capital Formation and Expanding Investment Opportunities by Improving Access to Capital in Private Markets</t>
  </si>
  <si>
    <t>Amendments to the Commission's Rules of Practice (Conformed to Federal Register version) Effective Date: The final rules are effective January 29, 2021, except for Instruction 8 which is effective July 12, 2021 Compliance Date: April 12, 2021</t>
  </si>
  <si>
    <t>Electronic Signatures in Regulation S-T Rule 302</t>
  </si>
  <si>
    <t>Management's Discussion and Analysis, Selected Financial Data, and Supplementary Financial Information</t>
  </si>
  <si>
    <t>Delegation of Authority to Director of the Division of Enforcement</t>
  </si>
  <si>
    <t>Adoption of Updated EDGAR Filer Manual, Proposed Collection and Comment Request for Form ID</t>
  </si>
  <si>
    <t>Exemption From the Definition of "Clearing Agency" for Certain Activities of Security-Based Swap Dealers and Security-Based Swap Execution Facilities</t>
  </si>
  <si>
    <t>Investment Adviser Marketing</t>
  </si>
  <si>
    <t>Modernization of Delegations of Authority to Commission Staff and Division and Office Descriptions</t>
  </si>
  <si>
    <t>March 6th, 2024</t>
  </si>
  <si>
    <t>Not on Reg Flex Agenda  Fall 2023, Spring 2023, or Fall 2022</t>
  </si>
  <si>
    <t>EDGAR Filer Access and Account Management</t>
  </si>
  <si>
    <t>March 27th, 2024</t>
  </si>
  <si>
    <t>Registration for Internet Advisers</t>
  </si>
  <si>
    <t>Securities Lending Reporting</t>
  </si>
  <si>
    <t xml:space="preserve">Rules proposed by Chair Gensler but not finalized </t>
  </si>
  <si>
    <t>Rules on the SEC's Agency Rule List that have not been proposed</t>
  </si>
  <si>
    <t>Total rules that were proposed and finalized, proposed but not finalized, and on the agenda not proposed by the SEC under Chair Gensler according to the SEC's Agency Rule List published by the Office of Management and Budget</t>
  </si>
  <si>
    <t>Rules proposed by Chair White but not finalized (includes comment period re-openings)</t>
  </si>
  <si>
    <t>Rules proposed by Chair Clayton but not finalized (includes comment period re-openings)</t>
  </si>
  <si>
    <t>Rules proposed by Chair Gensler but not finalized (includes comment period re-openings)</t>
  </si>
  <si>
    <t>Provides information on rules proposed under Chair Gensler, comment period lengths, comment period re-openings, and an analysis of Chair Gensler's rule proposals</t>
  </si>
  <si>
    <t>File Last Updated On:</t>
  </si>
  <si>
    <t>Proposed But Not Finalized</t>
  </si>
  <si>
    <t>Statutory Mandate</t>
  </si>
  <si>
    <t>EGRRCPA</t>
  </si>
  <si>
    <t>DFA</t>
  </si>
  <si>
    <t>SEA</t>
  </si>
  <si>
    <t>Back to Table of Contents</t>
  </si>
  <si>
    <t>A table and graph of Chair Gensler's rule proposals with statutory mandates that shows those rules as a proportion of total rule proposals.</t>
  </si>
  <si>
    <t>Proposals with a statutory mandate</t>
  </si>
  <si>
    <t>Proposals without a statutory mandate</t>
  </si>
  <si>
    <t>Proposals with a statutory mandate as a percentage of total rule proposals</t>
  </si>
  <si>
    <t>Name of Rule</t>
  </si>
  <si>
    <t>Compliance Date</t>
  </si>
  <si>
    <t>Days between Finalization and Compliance Date</t>
  </si>
  <si>
    <t>Other Names</t>
  </si>
  <si>
    <t>Rules Proposed but not yet Finalized by Chair Gensler</t>
  </si>
  <si>
    <t>Electronic Submission of Certain Materials Under the SEA; Amendments Regarding FOCUS Report</t>
  </si>
  <si>
    <t>Position Reporting of Large Security-Based Swap Positions</t>
  </si>
  <si>
    <t>Large SBS Reporting</t>
  </si>
  <si>
    <t>Regulation S P Changes</t>
  </si>
  <si>
    <t>Rules Related to Investment Companies and IAs to Address Matters Relating to ESG Factors</t>
  </si>
  <si>
    <t>Proposed Amendments to the National Market System Plan Governing the Consolidated Audit Trail To Enhance Data Security</t>
  </si>
  <si>
    <t>Rules Proposed and Finalized by Chair Gensler</t>
  </si>
  <si>
    <t>(Federal Register Publication needed to find compliance date, using finalization date as place holder for now)</t>
  </si>
  <si>
    <t>Further Def of "As Part of a Regular Business" in the Def of Dealer and Govt Securities Dealer</t>
  </si>
  <si>
    <t>Conflicts of Interest in Securitization</t>
  </si>
  <si>
    <t>Narrowed exemption from FINRA membership for certain BDs that are Exchange Members</t>
  </si>
  <si>
    <t>Prohibition Against Fraud etc. re: SBSs; Prohibition Against Undue Influence Over CCOs</t>
  </si>
  <si>
    <t>Enhanced Reporting of PVs by Reg. Mgmt. ICs; Reporting on Exec. Comp. Votes by Inst. Invst. Managers</t>
  </si>
  <si>
    <t>Electronic Recordkeeping Requirements for BDs and SBS Dealers and Major SBS Participants</t>
  </si>
  <si>
    <t>Electronic Submission of Applications for Orders Under the AA, Confidential Treatment Requests for Filings on Form 13F, and ADV-NR</t>
  </si>
  <si>
    <t>CCO = Chief Compliance Officer</t>
  </si>
  <si>
    <t>BD = Broker Dealer</t>
  </si>
  <si>
    <t>IC = Investment Company</t>
  </si>
  <si>
    <t>PV = Proxy Vote</t>
  </si>
  <si>
    <t>SEA = Securities Exchange Act of 1934</t>
  </si>
  <si>
    <t>SBS = Security-Based Swap</t>
  </si>
  <si>
    <t>AA = Advisers Act</t>
  </si>
  <si>
    <t>Description of Implementation Period Chart:</t>
  </si>
  <si>
    <t>A table and graph showing the overlapping implementation periods of SEC rules and proposals under Chair Gensler.</t>
  </si>
  <si>
    <t>This chart shows the implementation periods of all rulemakings finalized by the SEC under Chair Gensler, depicted by a green bar. The length of each green bar corresponds to the length of the implementation period. The solid blue bars represent SEC rule proposals under Chair Gensler in which the proposals suggested an implementation period. The length of each solid blue bar corresponds to the length of the suggested implementation period. Finally, the striped blue bars represent rule proposals that did not suggest a potential implementation period. The length of the striped blue bars corresponds to the average length of all comment periods, as a place holder until those rules are finalized.</t>
  </si>
  <si>
    <t>2. Gensler Total Finalizations</t>
  </si>
  <si>
    <t>1. Gensler (2021-Present)</t>
  </si>
  <si>
    <t>3. Clayton (2017-2020)</t>
  </si>
  <si>
    <t>4. Clayton Total Finalizations</t>
  </si>
  <si>
    <t>5. White (2013-2016)</t>
  </si>
  <si>
    <t>6. Comment Period Comparison</t>
  </si>
  <si>
    <t>7. Proposals Comparison</t>
  </si>
  <si>
    <t>8. Statutory Mandates</t>
  </si>
  <si>
    <t>9. Finalizations Comparison</t>
  </si>
  <si>
    <t>11. Gensler Reg Agenda Progress</t>
  </si>
  <si>
    <t>10. Implementation Periods</t>
  </si>
  <si>
    <t>2023 Approps</t>
  </si>
  <si>
    <t>Customer Identification Programs for Registered Investment Advisers and Exempt Reporting Advisers</t>
  </si>
  <si>
    <t>USAPATRIOT Act of 2001</t>
  </si>
  <si>
    <t>3235-AN34</t>
  </si>
  <si>
    <t>33 + 32 = 65</t>
  </si>
  <si>
    <t>54 + 8 + 3 = 65</t>
  </si>
  <si>
    <t>May 16th, 2024</t>
  </si>
  <si>
    <t>Rules Proposed and Finalized During First 37 months</t>
  </si>
  <si>
    <t>Non-technical rules finalized by Chair Gensler, but proposed by the SEC under a different Chair.</t>
  </si>
  <si>
    <t>Non-technical rules both proposed and finalized by the SEC under Chair Gensler</t>
  </si>
  <si>
    <t>Gensler: to date (33) + projected (17)</t>
  </si>
  <si>
    <t>Facts about Rule Finalizations (April 2021-May 2024)</t>
  </si>
  <si>
    <t>Non-technical rules both proposed and finalized by the SEC under Chair Clayton</t>
  </si>
  <si>
    <t>Non-technical rules finalized by Chair Clayton, but proposed by the SEC under a different Chair</t>
  </si>
  <si>
    <t>Facts about Finalizations (May 2017-December 2020)</t>
  </si>
  <si>
    <t>Total: Non-technical rules finalized by Chair Gensler (Tenure To Date)</t>
  </si>
  <si>
    <t>Total: Non-technical rules finalized by Chair Clayton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</si>
</sst>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0.0"/>
    <numFmt numFmtId="167" formatCode="[$-409]mmmm\ d\,\ yyyy;@"/>
    <numFmt numFmtId="168" formatCode="0.0000"/>
    <numFmt numFmtId="169" formatCode="0.0%"/>
  </numFmts>
  <fonts count="35">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0"/>
      <color rgb="FF101F36"/>
      <name val="Arial"/>
      <family val="2"/>
    </font>
    <font>
      <sz val="11"/>
      <name val="Arial"/>
      <family val="2"/>
      <scheme val="minor"/>
    </font>
    <font>
      <sz val="8"/>
      <name val="Arial"/>
      <family val="2"/>
      <scheme val="minor"/>
    </font>
    <font>
      <b/>
      <u/>
      <sz val="11"/>
      <color theme="1"/>
      <name val="Arial"/>
      <family val="2"/>
      <scheme val="minor"/>
    </font>
    <font>
      <sz val="12"/>
      <color theme="1"/>
      <name val="Arial"/>
      <family val="2"/>
      <scheme val="minor"/>
    </font>
    <font>
      <sz val="14"/>
      <name val="Arial"/>
      <family val="2"/>
      <scheme val="minor"/>
    </font>
    <font>
      <b/>
      <sz val="12"/>
      <color theme="0"/>
      <name val="Arial"/>
      <family val="2"/>
      <scheme val="minor"/>
    </font>
    <font>
      <b/>
      <sz val="14"/>
      <name val="Arial"/>
      <family val="2"/>
      <scheme val="minor"/>
    </font>
    <font>
      <b/>
      <sz val="12"/>
      <color theme="1"/>
      <name val="Arial"/>
      <family val="2"/>
      <scheme val="minor"/>
    </font>
    <font>
      <sz val="14"/>
      <color theme="1"/>
      <name val="Arial"/>
      <family val="2"/>
      <scheme val="minor"/>
    </font>
    <font>
      <sz val="14"/>
      <color rgb="FF2E2E2E"/>
      <name val="Arial"/>
      <family val="2"/>
      <scheme val="minor"/>
    </font>
    <font>
      <sz val="12"/>
      <color rgb="FF000000"/>
      <name val="Arial"/>
      <family val="2"/>
      <scheme val="minor"/>
    </font>
    <font>
      <u/>
      <sz val="12"/>
      <color theme="10"/>
      <name val="Arial"/>
      <family val="2"/>
      <scheme val="minor"/>
    </font>
    <font>
      <sz val="9"/>
      <color rgb="FF000000"/>
      <name val="Arial"/>
      <family val="2"/>
    </font>
    <font>
      <b/>
      <u/>
      <sz val="12"/>
      <color theme="1"/>
      <name val="Arial"/>
      <family val="2"/>
      <scheme val="minor"/>
    </font>
    <font>
      <sz val="11"/>
      <color rgb="FF101F36"/>
      <name val="Arial"/>
      <family val="2"/>
    </font>
    <font>
      <u/>
      <sz val="11"/>
      <color theme="10"/>
      <name val="Arial"/>
      <family val="2"/>
      <scheme val="minor"/>
    </font>
    <font>
      <sz val="11"/>
      <color theme="0"/>
      <name val="Arial"/>
      <family val="2"/>
      <scheme val="minor"/>
    </font>
    <font>
      <sz val="11"/>
      <color rgb="FF101F36"/>
      <name val="Arial"/>
      <family val="2"/>
      <scheme val="minor"/>
    </font>
    <font>
      <sz val="11"/>
      <color rgb="FF101F36"/>
      <name val="Inherit"/>
    </font>
    <font>
      <sz val="10"/>
      <color rgb="FF101F36"/>
      <name val="Arial"/>
      <family val="2"/>
      <scheme val="minor"/>
    </font>
    <font>
      <sz val="11"/>
      <color rgb="FF333333"/>
      <name val="Arial"/>
      <family val="2"/>
      <scheme val="minor"/>
    </font>
    <font>
      <sz val="11"/>
      <color theme="1"/>
      <name val="Arial"/>
      <family val="2"/>
    </font>
    <font>
      <b/>
      <u/>
      <sz val="22"/>
      <color theme="1"/>
      <name val="Arial"/>
      <family val="2"/>
      <scheme val="minor"/>
    </font>
    <font>
      <b/>
      <u/>
      <sz val="16"/>
      <color theme="10"/>
      <name val="Arial"/>
      <family val="2"/>
      <scheme val="minor"/>
    </font>
    <font>
      <sz val="12"/>
      <name val="Arial"/>
      <family val="2"/>
    </font>
    <font>
      <b/>
      <sz val="12"/>
      <name val="Arial"/>
      <family val="2"/>
      <scheme val="minor"/>
    </font>
    <font>
      <sz val="22"/>
      <color theme="1"/>
      <name val="Arial"/>
      <family val="2"/>
      <scheme val="minor"/>
    </font>
    <font>
      <sz val="12"/>
      <name val="Arial"/>
      <family val="2"/>
      <scheme val="minor"/>
    </font>
    <font>
      <sz val="11"/>
      <name val="Arial"/>
      <family val="2"/>
    </font>
    <font>
      <sz val="12"/>
      <color theme="1"/>
      <name val="Arial"/>
      <family val="2"/>
    </font>
  </fonts>
  <fills count="14">
    <fill>
      <patternFill patternType="none"/>
    </fill>
    <fill>
      <patternFill patternType="gray125"/>
    </fill>
    <fill>
      <patternFill patternType="solid">
        <fgColor theme="7"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FFFFFF"/>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bgColor indexed="64"/>
      </patternFill>
    </fill>
  </fills>
  <borders count="40">
    <border>
      <left/>
      <right/>
      <top/>
      <bottom/>
      <diagonal/>
    </border>
    <border>
      <left/>
      <right/>
      <top/>
      <bottom style="thin">
        <color indexed="64"/>
      </bottom>
      <diagonal/>
    </border>
    <border>
      <left/>
      <right/>
      <top/>
      <bottom style="double">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auto="1"/>
      </bottom>
      <diagonal/>
    </border>
    <border>
      <left style="medium">
        <color auto="1"/>
      </left>
      <right style="medium">
        <color indexed="64"/>
      </right>
      <top style="medium">
        <color auto="1"/>
      </top>
      <bottom/>
      <diagonal/>
    </border>
    <border>
      <left style="medium">
        <color auto="1"/>
      </left>
      <right style="medium">
        <color indexed="64"/>
      </right>
      <top/>
      <bottom/>
      <diagonal/>
    </border>
    <border>
      <left style="medium">
        <color auto="1"/>
      </left>
      <right style="medium">
        <color indexed="64"/>
      </right>
      <top/>
      <bottom style="medium">
        <color auto="1"/>
      </bottom>
      <diagonal/>
    </border>
    <border>
      <left style="medium">
        <color auto="1"/>
      </left>
      <right/>
      <top style="medium">
        <color auto="1"/>
      </top>
      <bottom/>
      <diagonal/>
    </border>
    <border>
      <left/>
      <right/>
      <top style="thin">
        <color indexed="64"/>
      </top>
      <bottom style="double">
        <color indexed="64"/>
      </bottom>
      <diagonal/>
    </border>
    <border>
      <left/>
      <right/>
      <top style="medium">
        <color indexed="64"/>
      </top>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16" fillId="0" borderId="0" applyNumberFormat="0" applyFill="0" applyBorder="0" applyAlignment="0" applyProtection="0"/>
    <xf numFmtId="0" fontId="20" fillId="0" borderId="0" applyNumberFormat="0" applyFill="0" applyBorder="0" applyAlignment="0" applyProtection="0"/>
  </cellStyleXfs>
  <cellXfs count="413">
    <xf numFmtId="0" fontId="0" fillId="0" borderId="0" xfId="0"/>
    <xf numFmtId="0" fontId="0" fillId="0" borderId="1" xfId="0" applyBorder="1"/>
    <xf numFmtId="0" fontId="3" fillId="0" borderId="1" xfId="0" applyFont="1" applyBorder="1"/>
    <xf numFmtId="0" fontId="3" fillId="0" borderId="0" xfId="0" applyFont="1"/>
    <xf numFmtId="0" fontId="0" fillId="0" borderId="0" xfId="0" applyAlignment="1">
      <alignment wrapText="1"/>
    </xf>
    <xf numFmtId="14" fontId="0" fillId="0" borderId="0" xfId="0" applyNumberFormat="1"/>
    <xf numFmtId="0" fontId="0" fillId="0" borderId="2" xfId="0" applyBorder="1"/>
    <xf numFmtId="14" fontId="0" fillId="0" borderId="2" xfId="0" applyNumberFormat="1" applyBorder="1"/>
    <xf numFmtId="0" fontId="0" fillId="0" borderId="0" xfId="0" applyAlignment="1">
      <alignment horizontal="right"/>
    </xf>
    <xf numFmtId="0" fontId="4" fillId="0" borderId="0" xfId="0" applyFont="1"/>
    <xf numFmtId="14" fontId="0" fillId="0" borderId="1" xfId="0" applyNumberFormat="1" applyBorder="1"/>
    <xf numFmtId="0" fontId="3" fillId="0" borderId="0" xfId="0" applyFont="1" applyAlignment="1">
      <alignment horizontal="right" wrapText="1"/>
    </xf>
    <xf numFmtId="164" fontId="0" fillId="0" borderId="0" xfId="1" applyNumberFormat="1" applyFont="1"/>
    <xf numFmtId="0" fontId="3" fillId="0" borderId="0" xfId="0" applyFont="1" applyAlignment="1">
      <alignment horizontal="right"/>
    </xf>
    <xf numFmtId="1" fontId="0" fillId="0" borderId="0" xfId="0" applyNumberFormat="1"/>
    <xf numFmtId="43" fontId="0" fillId="0" borderId="0" xfId="1" applyFont="1"/>
    <xf numFmtId="0" fontId="3" fillId="0" borderId="0" xfId="0" applyFont="1" applyAlignment="1">
      <alignment horizontal="center" wrapText="1"/>
    </xf>
    <xf numFmtId="0" fontId="3" fillId="0" borderId="0" xfId="0" applyFont="1" applyAlignment="1">
      <alignment horizontal="center" vertical="center"/>
    </xf>
    <xf numFmtId="164" fontId="0" fillId="0" borderId="1" xfId="1" applyNumberFormat="1" applyFont="1" applyBorder="1"/>
    <xf numFmtId="164" fontId="0" fillId="0" borderId="0" xfId="0" applyNumberFormat="1"/>
    <xf numFmtId="164" fontId="0" fillId="0" borderId="0" xfId="1" applyNumberFormat="1" applyFont="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5" xfId="0" applyBorder="1"/>
    <xf numFmtId="0" fontId="0" fillId="0" borderId="7" xfId="0" applyBorder="1"/>
    <xf numFmtId="0" fontId="0" fillId="0" borderId="0" xfId="0" applyAlignment="1">
      <alignment horizontal="center"/>
    </xf>
    <xf numFmtId="0" fontId="5" fillId="0" borderId="0" xfId="0" applyFont="1" applyAlignment="1">
      <alignment horizontal="center" vertical="center" wrapText="1"/>
    </xf>
    <xf numFmtId="14" fontId="0" fillId="0" borderId="0" xfId="0" applyNumberFormat="1" applyAlignment="1">
      <alignment horizontal="center" vertical="center" wrapText="1"/>
    </xf>
    <xf numFmtId="14" fontId="5" fillId="0" borderId="0" xfId="0" applyNumberFormat="1" applyFont="1" applyAlignment="1">
      <alignment horizontal="center" vertical="center" wrapText="1"/>
    </xf>
    <xf numFmtId="0" fontId="0" fillId="0" borderId="1" xfId="0" applyBorder="1" applyAlignment="1">
      <alignment horizontal="center" vertical="center"/>
    </xf>
    <xf numFmtId="0" fontId="3" fillId="0" borderId="2" xfId="0" applyFont="1" applyBorder="1"/>
    <xf numFmtId="0" fontId="0" fillId="0" borderId="12" xfId="0" applyBorder="1"/>
    <xf numFmtId="0" fontId="0" fillId="0" borderId="13" xfId="0" applyBorder="1"/>
    <xf numFmtId="0" fontId="0" fillId="0" borderId="14" xfId="0" applyBorder="1"/>
    <xf numFmtId="1" fontId="0" fillId="0" borderId="13" xfId="0" applyNumberFormat="1" applyBorder="1"/>
    <xf numFmtId="164" fontId="0" fillId="0" borderId="13" xfId="1" applyNumberFormat="1" applyFont="1" applyBorder="1"/>
    <xf numFmtId="0" fontId="0" fillId="0" borderId="6" xfId="0" applyBorder="1"/>
    <xf numFmtId="0" fontId="0" fillId="0" borderId="6" xfId="0" applyBorder="1" applyAlignment="1">
      <alignment horizontal="right"/>
    </xf>
    <xf numFmtId="0" fontId="2" fillId="3" borderId="0" xfId="0" applyFont="1" applyFill="1" applyAlignment="1">
      <alignment horizontal="left"/>
    </xf>
    <xf numFmtId="0" fontId="3" fillId="0" borderId="1" xfId="0" applyFont="1" applyBorder="1" applyAlignment="1">
      <alignment wrapText="1"/>
    </xf>
    <xf numFmtId="0" fontId="0" fillId="0" borderId="4" xfId="0" applyBorder="1"/>
    <xf numFmtId="0" fontId="0" fillId="0" borderId="3" xfId="0" applyBorder="1"/>
    <xf numFmtId="0" fontId="3" fillId="0" borderId="2" xfId="0" applyFont="1" applyBorder="1" applyAlignment="1">
      <alignment wrapText="1"/>
    </xf>
    <xf numFmtId="0" fontId="0" fillId="0" borderId="8" xfId="0" applyBorder="1"/>
    <xf numFmtId="164" fontId="0" fillId="0" borderId="6" xfId="1" applyNumberFormat="1" applyFont="1" applyBorder="1"/>
    <xf numFmtId="9" fontId="0" fillId="0" borderId="6" xfId="2" applyFont="1" applyBorder="1"/>
    <xf numFmtId="1" fontId="0" fillId="0" borderId="6" xfId="0" applyNumberFormat="1" applyBorder="1"/>
    <xf numFmtId="164" fontId="0" fillId="0" borderId="6" xfId="0" applyNumberFormat="1" applyBorder="1"/>
    <xf numFmtId="1" fontId="0" fillId="0" borderId="3" xfId="0" applyNumberFormat="1" applyBorder="1"/>
    <xf numFmtId="0" fontId="0" fillId="0" borderId="16" xfId="0" applyBorder="1" applyAlignment="1">
      <alignment horizontal="left"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wrapText="1"/>
    </xf>
    <xf numFmtId="166" fontId="0" fillId="0" borderId="13" xfId="0" applyNumberFormat="1" applyBorder="1"/>
    <xf numFmtId="164" fontId="0" fillId="0" borderId="0" xfId="1" applyNumberFormat="1" applyFont="1" applyFill="1"/>
    <xf numFmtId="0" fontId="5" fillId="0" borderId="0" xfId="0" applyFont="1" applyAlignment="1">
      <alignment wrapText="1"/>
    </xf>
    <xf numFmtId="0" fontId="5" fillId="0" borderId="0" xfId="1" applyNumberFormat="1" applyFont="1" applyFill="1" applyAlignment="1">
      <alignment horizontal="center" vertical="center" wrapText="1"/>
    </xf>
    <xf numFmtId="0" fontId="0" fillId="0" borderId="0" xfId="0"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64" fontId="0" fillId="0" borderId="1" xfId="1" applyNumberFormat="1" applyFont="1" applyFill="1" applyBorder="1"/>
    <xf numFmtId="0" fontId="3" fillId="0" borderId="2" xfId="0" applyFont="1" applyBorder="1" applyAlignment="1">
      <alignment horizont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0" xfId="0" applyFill="1" applyAlignment="1">
      <alignment wrapText="1"/>
    </xf>
    <xf numFmtId="0" fontId="0" fillId="2" borderId="0" xfId="0" applyFill="1"/>
    <xf numFmtId="0" fontId="3" fillId="0" borderId="8" xfId="0" applyFont="1" applyBorder="1"/>
    <xf numFmtId="14" fontId="0" fillId="0" borderId="6" xfId="0" applyNumberFormat="1" applyBorder="1" applyAlignment="1">
      <alignment horizontal="center"/>
    </xf>
    <xf numFmtId="14" fontId="0" fillId="0" borderId="3" xfId="0" applyNumberFormat="1" applyBorder="1" applyAlignment="1">
      <alignment horizontal="center"/>
    </xf>
    <xf numFmtId="0" fontId="3" fillId="0" borderId="7" xfId="0" applyFont="1" applyBorder="1"/>
    <xf numFmtId="0" fontId="0" fillId="4" borderId="0" xfId="0" applyFill="1"/>
    <xf numFmtId="0" fontId="3" fillId="0" borderId="1" xfId="0" applyFont="1" applyBorder="1" applyAlignment="1">
      <alignment horizontal="right"/>
    </xf>
    <xf numFmtId="14" fontId="0" fillId="0" borderId="2" xfId="0" applyNumberFormat="1" applyBorder="1" applyAlignment="1">
      <alignment horizontal="right"/>
    </xf>
    <xf numFmtId="14" fontId="0" fillId="0" borderId="0" xfId="0" applyNumberFormat="1" applyAlignment="1">
      <alignment horizontal="right"/>
    </xf>
    <xf numFmtId="14" fontId="0" fillId="0" borderId="1" xfId="0" applyNumberFormat="1" applyBorder="1" applyAlignment="1">
      <alignment horizontal="right"/>
    </xf>
    <xf numFmtId="14" fontId="0" fillId="0" borderId="0" xfId="0" applyNumberFormat="1" applyAlignment="1">
      <alignment horizontal="right" vertical="center"/>
    </xf>
    <xf numFmtId="14" fontId="0" fillId="0" borderId="1" xfId="0" applyNumberFormat="1" applyBorder="1" applyAlignment="1">
      <alignment horizontal="right" vertical="center"/>
    </xf>
    <xf numFmtId="14" fontId="5" fillId="0" borderId="0" xfId="0" applyNumberFormat="1" applyFont="1" applyAlignment="1">
      <alignment horizontal="right" vertical="center" wrapText="1"/>
    </xf>
    <xf numFmtId="14" fontId="0" fillId="0" borderId="0" xfId="0" applyNumberFormat="1" applyAlignment="1">
      <alignment horizontal="right" vertical="center" wrapText="1"/>
    </xf>
    <xf numFmtId="164" fontId="0" fillId="0" borderId="0" xfId="1" applyNumberFormat="1" applyFont="1" applyFill="1" applyBorder="1"/>
    <xf numFmtId="0" fontId="0" fillId="0" borderId="20" xfId="0" applyBorder="1"/>
    <xf numFmtId="0" fontId="0" fillId="0" borderId="20" xfId="0" applyBorder="1" applyAlignment="1">
      <alignment horizontal="center" wrapText="1"/>
    </xf>
    <xf numFmtId="0" fontId="0" fillId="5" borderId="13" xfId="0" applyFill="1" applyBorder="1" applyAlignment="1">
      <alignment horizontal="center" vertical="center"/>
    </xf>
    <xf numFmtId="0" fontId="0" fillId="5" borderId="0" xfId="0" applyFill="1"/>
    <xf numFmtId="0" fontId="0" fillId="4" borderId="0" xfId="0" applyFill="1" applyAlignment="1">
      <alignment wrapText="1"/>
    </xf>
    <xf numFmtId="0" fontId="0" fillId="6" borderId="0" xfId="0" applyFill="1"/>
    <xf numFmtId="0" fontId="0" fillId="6" borderId="13" xfId="0" applyFill="1" applyBorder="1" applyAlignment="1">
      <alignment horizontal="center" vertical="center"/>
    </xf>
    <xf numFmtId="14" fontId="0" fillId="6" borderId="0" xfId="0" applyNumberFormat="1" applyFill="1" applyAlignment="1">
      <alignment horizontal="center" vertical="center" wrapText="1"/>
    </xf>
    <xf numFmtId="14" fontId="0" fillId="6" borderId="0" xfId="0" applyNumberFormat="1" applyFill="1"/>
    <xf numFmtId="14" fontId="0" fillId="6" borderId="0" xfId="0" applyNumberFormat="1" applyFill="1" applyAlignment="1">
      <alignment horizontal="right"/>
    </xf>
    <xf numFmtId="0" fontId="0" fillId="6" borderId="13" xfId="0" applyFill="1" applyBorder="1"/>
    <xf numFmtId="0" fontId="0" fillId="2" borderId="21" xfId="0" applyFill="1" applyBorder="1"/>
    <xf numFmtId="0" fontId="0" fillId="0" borderId="21" xfId="0" applyBorder="1"/>
    <xf numFmtId="0" fontId="0" fillId="4" borderId="21" xfId="0" applyFill="1" applyBorder="1"/>
    <xf numFmtId="0" fontId="0" fillId="6" borderId="21" xfId="0" applyFill="1" applyBorder="1"/>
    <xf numFmtId="0" fontId="0" fillId="0" borderId="22" xfId="0" applyBorder="1"/>
    <xf numFmtId="0" fontId="0" fillId="0" borderId="23" xfId="0" applyBorder="1"/>
    <xf numFmtId="0" fontId="0" fillId="0" borderId="12" xfId="0" applyBorder="1" applyAlignment="1">
      <alignment horizontal="center" vertical="center"/>
    </xf>
    <xf numFmtId="0" fontId="3" fillId="0" borderId="21" xfId="0" applyFont="1" applyBorder="1"/>
    <xf numFmtId="0" fontId="0" fillId="0" borderId="0" xfId="0" applyAlignment="1">
      <alignment horizontal="left" vertical="center"/>
    </xf>
    <xf numFmtId="0" fontId="7" fillId="0" borderId="0" xfId="0" applyFont="1" applyAlignment="1">
      <alignment horizontal="left" vertical="center"/>
    </xf>
    <xf numFmtId="0" fontId="7" fillId="0" borderId="0" xfId="0" applyFont="1"/>
    <xf numFmtId="0" fontId="2" fillId="3" borderId="0" xfId="0" applyFont="1" applyFill="1"/>
    <xf numFmtId="0" fontId="7" fillId="0" borderId="15" xfId="0" applyFont="1" applyBorder="1" applyAlignment="1">
      <alignment wrapText="1"/>
    </xf>
    <xf numFmtId="0" fontId="0" fillId="0" borderId="16" xfId="0" applyBorder="1" applyAlignment="1">
      <alignment horizontal="left" wrapText="1" indent="2"/>
    </xf>
    <xf numFmtId="0" fontId="0" fillId="0" borderId="25" xfId="0" applyBorder="1"/>
    <xf numFmtId="0" fontId="9" fillId="0" borderId="0" xfId="3" applyFont="1"/>
    <xf numFmtId="0" fontId="8" fillId="0" borderId="0" xfId="3"/>
    <xf numFmtId="0" fontId="11" fillId="0" borderId="0" xfId="3" applyFont="1" applyAlignment="1">
      <alignment horizontal="left"/>
    </xf>
    <xf numFmtId="0" fontId="12" fillId="0" borderId="0" xfId="3" applyFont="1"/>
    <xf numFmtId="0" fontId="13" fillId="0" borderId="0" xfId="3" applyFont="1"/>
    <xf numFmtId="0" fontId="13" fillId="7" borderId="0" xfId="3" applyFont="1" applyFill="1"/>
    <xf numFmtId="0" fontId="8" fillId="0" borderId="0" xfId="3" applyAlignment="1">
      <alignment horizontal="left"/>
    </xf>
    <xf numFmtId="0" fontId="14" fillId="0" borderId="0" xfId="3" applyFont="1"/>
    <xf numFmtId="0" fontId="15" fillId="0" borderId="0" xfId="3" applyFont="1"/>
    <xf numFmtId="0" fontId="17" fillId="0" borderId="0" xfId="3" applyFont="1"/>
    <xf numFmtId="0" fontId="8" fillId="0" borderId="20" xfId="3" applyBorder="1"/>
    <xf numFmtId="15" fontId="8" fillId="0" borderId="0" xfId="3" applyNumberFormat="1" applyAlignment="1">
      <alignment horizontal="left"/>
    </xf>
    <xf numFmtId="0" fontId="8" fillId="0" borderId="13" xfId="3" applyBorder="1" applyAlignment="1">
      <alignment horizontal="left"/>
    </xf>
    <xf numFmtId="0" fontId="8" fillId="7" borderId="20" xfId="3" applyFill="1" applyBorder="1"/>
    <xf numFmtId="0" fontId="8" fillId="7" borderId="0" xfId="3" applyFill="1" applyAlignment="1">
      <alignment horizontal="left"/>
    </xf>
    <xf numFmtId="0" fontId="8" fillId="7" borderId="13" xfId="3" applyFill="1" applyBorder="1" applyAlignment="1">
      <alignment horizontal="left"/>
    </xf>
    <xf numFmtId="0" fontId="8" fillId="0" borderId="20" xfId="3" applyBorder="1" applyAlignment="1">
      <alignment wrapText="1"/>
    </xf>
    <xf numFmtId="16" fontId="8" fillId="0" borderId="13" xfId="3" applyNumberFormat="1" applyBorder="1" applyAlignment="1">
      <alignment horizontal="left"/>
    </xf>
    <xf numFmtId="16" fontId="8" fillId="0" borderId="13" xfId="3" applyNumberFormat="1" applyBorder="1"/>
    <xf numFmtId="0" fontId="8" fillId="0" borderId="22" xfId="3" applyBorder="1"/>
    <xf numFmtId="0" fontId="8" fillId="0" borderId="1" xfId="3" applyBorder="1" applyAlignment="1">
      <alignment horizontal="left"/>
    </xf>
    <xf numFmtId="0" fontId="13" fillId="9" borderId="0" xfId="3" applyFont="1" applyFill="1"/>
    <xf numFmtId="0" fontId="8" fillId="9" borderId="20" xfId="3" applyFill="1" applyBorder="1"/>
    <xf numFmtId="0" fontId="8" fillId="9" borderId="13" xfId="3" applyFill="1" applyBorder="1" applyAlignment="1">
      <alignment horizontal="left"/>
    </xf>
    <xf numFmtId="0" fontId="0" fillId="0" borderId="21" xfId="0" applyBorder="1" applyAlignment="1">
      <alignment horizontal="center" vertical="center"/>
    </xf>
    <xf numFmtId="0" fontId="8" fillId="10" borderId="20" xfId="3" applyFill="1" applyBorder="1" applyAlignment="1">
      <alignment wrapText="1"/>
    </xf>
    <xf numFmtId="0" fontId="13" fillId="10" borderId="0" xfId="3" applyFont="1" applyFill="1"/>
    <xf numFmtId="0" fontId="8" fillId="0" borderId="0" xfId="3" applyAlignment="1">
      <alignment horizontal="center" vertical="center"/>
    </xf>
    <xf numFmtId="0" fontId="8" fillId="0" borderId="28" xfId="3" applyBorder="1" applyAlignment="1">
      <alignment horizontal="center" vertical="center"/>
    </xf>
    <xf numFmtId="0" fontId="0" fillId="0" borderId="17" xfId="0" applyBorder="1" applyAlignment="1">
      <alignment horizontal="left" wrapText="1" indent="2"/>
    </xf>
    <xf numFmtId="0" fontId="0" fillId="0" borderId="13" xfId="0" applyBorder="1" applyAlignment="1">
      <alignment horizontal="left" wrapText="1" indent="2"/>
    </xf>
    <xf numFmtId="0" fontId="0" fillId="0" borderId="0" xfId="0" applyAlignment="1">
      <alignment horizontal="left" wrapText="1" indent="2"/>
    </xf>
    <xf numFmtId="0" fontId="7" fillId="0" borderId="0" xfId="0" applyFont="1" applyAlignment="1">
      <alignment wrapText="1"/>
    </xf>
    <xf numFmtId="0" fontId="0" fillId="0" borderId="0" xfId="0" applyAlignment="1">
      <alignment horizontal="left" wrapText="1"/>
    </xf>
    <xf numFmtId="0" fontId="0" fillId="0" borderId="30" xfId="0" applyBorder="1"/>
    <xf numFmtId="0" fontId="0" fillId="0" borderId="31" xfId="0" applyBorder="1" applyAlignment="1">
      <alignment horizontal="center"/>
    </xf>
    <xf numFmtId="0" fontId="0" fillId="0" borderId="32" xfId="0" applyBorder="1" applyAlignment="1">
      <alignment horizontal="center"/>
    </xf>
    <xf numFmtId="16" fontId="8" fillId="0" borderId="0" xfId="3" applyNumberFormat="1" applyAlignment="1">
      <alignment horizontal="left"/>
    </xf>
    <xf numFmtId="0" fontId="9" fillId="0" borderId="0" xfId="3" applyFont="1" applyAlignment="1">
      <alignment horizontal="left"/>
    </xf>
    <xf numFmtId="0" fontId="10" fillId="3" borderId="0" xfId="3" applyFont="1" applyFill="1"/>
    <xf numFmtId="0" fontId="0" fillId="9" borderId="24" xfId="0" applyFill="1" applyBorder="1" applyAlignment="1">
      <alignment horizontal="center"/>
    </xf>
    <xf numFmtId="0" fontId="0" fillId="4" borderId="24" xfId="0" applyFill="1" applyBorder="1"/>
    <xf numFmtId="0" fontId="0" fillId="10" borderId="19" xfId="0" applyFill="1" applyBorder="1"/>
    <xf numFmtId="0" fontId="7" fillId="0" borderId="13" xfId="0" applyFont="1" applyBorder="1" applyAlignment="1">
      <alignment wrapText="1"/>
    </xf>
    <xf numFmtId="0" fontId="0" fillId="0" borderId="13" xfId="0" applyBorder="1" applyAlignment="1">
      <alignment horizontal="left" wrapText="1"/>
    </xf>
    <xf numFmtId="0" fontId="18" fillId="0" borderId="0" xfId="3" applyFont="1"/>
    <xf numFmtId="0" fontId="8" fillId="7" borderId="28" xfId="3" applyFill="1" applyBorder="1" applyAlignment="1">
      <alignment horizontal="center" vertical="center"/>
    </xf>
    <xf numFmtId="0" fontId="8" fillId="0" borderId="23" xfId="3" applyBorder="1" applyAlignment="1">
      <alignment horizontal="left"/>
    </xf>
    <xf numFmtId="0" fontId="10" fillId="3" borderId="13" xfId="3" applyFont="1" applyFill="1" applyBorder="1" applyAlignment="1">
      <alignment horizontal="left"/>
    </xf>
    <xf numFmtId="0" fontId="0" fillId="0" borderId="22" xfId="0" applyBorder="1" applyAlignment="1">
      <alignment horizontal="center" vertical="center"/>
    </xf>
    <xf numFmtId="0" fontId="7" fillId="0" borderId="8" xfId="0" applyFont="1" applyBorder="1" applyAlignment="1">
      <alignment wrapText="1"/>
    </xf>
    <xf numFmtId="0" fontId="7" fillId="0" borderId="33" xfId="0" applyFont="1" applyBorder="1" applyAlignment="1">
      <alignment wrapText="1"/>
    </xf>
    <xf numFmtId="0" fontId="0" fillId="0" borderId="34" xfId="0" applyBorder="1" applyAlignment="1">
      <alignment horizontal="left" wrapText="1"/>
    </xf>
    <xf numFmtId="0" fontId="0" fillId="0" borderId="34" xfId="0" applyBorder="1" applyAlignment="1">
      <alignment horizontal="left" wrapText="1" indent="2"/>
    </xf>
    <xf numFmtId="0" fontId="0" fillId="0" borderId="34" xfId="0" applyBorder="1" applyAlignment="1">
      <alignment wrapText="1"/>
    </xf>
    <xf numFmtId="0" fontId="0" fillId="0" borderId="34" xfId="0" applyBorder="1"/>
    <xf numFmtId="0" fontId="0" fillId="0" borderId="35" xfId="0" applyBorder="1"/>
    <xf numFmtId="0" fontId="0" fillId="0" borderId="6" xfId="0" applyBorder="1" applyAlignment="1">
      <alignment horizontal="right" vertical="center" wrapText="1"/>
    </xf>
    <xf numFmtId="164" fontId="0" fillId="0" borderId="6" xfId="0" applyNumberFormat="1" applyBorder="1" applyAlignment="1">
      <alignment horizontal="right" wrapText="1"/>
    </xf>
    <xf numFmtId="164" fontId="0" fillId="0" borderId="6" xfId="0" applyNumberFormat="1" applyBorder="1" applyAlignment="1">
      <alignment horizontal="right"/>
    </xf>
    <xf numFmtId="0" fontId="3" fillId="0" borderId="2" xfId="0" applyFont="1" applyBorder="1" applyAlignment="1">
      <alignment horizontal="left"/>
    </xf>
    <xf numFmtId="0" fontId="0" fillId="0" borderId="1" xfId="0" applyBorder="1" applyAlignment="1">
      <alignment horizontal="left" wrapText="1"/>
    </xf>
    <xf numFmtId="0" fontId="0" fillId="6" borderId="0" xfId="0" applyFill="1" applyAlignment="1">
      <alignment horizontal="left"/>
    </xf>
    <xf numFmtId="0" fontId="0" fillId="0" borderId="0" xfId="0" applyAlignment="1">
      <alignment horizontal="left" vertical="center" wrapText="1"/>
    </xf>
    <xf numFmtId="0" fontId="3" fillId="0" borderId="18" xfId="0" applyFont="1" applyBorder="1" applyAlignment="1">
      <alignment horizontal="center" vertical="center" wrapText="1"/>
    </xf>
    <xf numFmtId="0" fontId="0" fillId="0" borderId="0" xfId="0" applyAlignment="1">
      <alignment horizontal="left"/>
    </xf>
    <xf numFmtId="0" fontId="7" fillId="0" borderId="36" xfId="0" applyFont="1" applyBorder="1" applyAlignment="1">
      <alignment wrapText="1"/>
    </xf>
    <xf numFmtId="0" fontId="0" fillId="0" borderId="7" xfId="0" applyBorder="1" applyAlignment="1">
      <alignment horizontal="left" indent="2"/>
    </xf>
    <xf numFmtId="0" fontId="0" fillId="0" borderId="7" xfId="0" applyBorder="1" applyAlignment="1">
      <alignment wrapText="1"/>
    </xf>
    <xf numFmtId="0" fontId="0" fillId="0" borderId="33" xfId="0" applyBorder="1"/>
    <xf numFmtId="164" fontId="0" fillId="0" borderId="34" xfId="0" applyNumberFormat="1" applyBorder="1"/>
    <xf numFmtId="9" fontId="0" fillId="0" borderId="34" xfId="2" applyFont="1" applyBorder="1"/>
    <xf numFmtId="1" fontId="0" fillId="0" borderId="34" xfId="0" applyNumberFormat="1" applyBorder="1"/>
    <xf numFmtId="1" fontId="3" fillId="0" borderId="0" xfId="0" applyNumberFormat="1" applyFont="1"/>
    <xf numFmtId="0" fontId="0" fillId="0" borderId="0" xfId="0" applyAlignment="1">
      <alignment horizontal="left" indent="2"/>
    </xf>
    <xf numFmtId="164" fontId="0" fillId="0" borderId="0" xfId="1" applyNumberFormat="1" applyFont="1" applyBorder="1" applyAlignment="1">
      <alignment horizontal="center" vertical="center"/>
    </xf>
    <xf numFmtId="164" fontId="0" fillId="0" borderId="0" xfId="1" applyNumberFormat="1" applyFont="1" applyBorder="1" applyAlignment="1">
      <alignment horizontal="right"/>
    </xf>
    <xf numFmtId="43" fontId="0" fillId="0" borderId="0" xfId="0" applyNumberFormat="1"/>
    <xf numFmtId="9" fontId="0" fillId="0" borderId="0" xfId="2" applyFont="1" applyBorder="1" applyAlignment="1">
      <alignment horizontal="right"/>
    </xf>
    <xf numFmtId="164" fontId="0" fillId="0" borderId="0" xfId="0" applyNumberFormat="1" applyAlignment="1">
      <alignment horizontal="left" indent="3"/>
    </xf>
    <xf numFmtId="1" fontId="0" fillId="0" borderId="0" xfId="0" applyNumberFormat="1" applyAlignment="1">
      <alignment horizontal="right"/>
    </xf>
    <xf numFmtId="43" fontId="0" fillId="0" borderId="0" xfId="0" applyNumberFormat="1" applyAlignment="1">
      <alignment horizontal="right"/>
    </xf>
    <xf numFmtId="164" fontId="0" fillId="0" borderId="0" xfId="0" applyNumberFormat="1" applyAlignment="1">
      <alignment horizontal="right"/>
    </xf>
    <xf numFmtId="165" fontId="0" fillId="0" borderId="0" xfId="1" applyNumberFormat="1" applyFont="1" applyBorder="1" applyAlignment="1">
      <alignment horizontal="right"/>
    </xf>
    <xf numFmtId="0" fontId="3" fillId="0" borderId="0" xfId="0" applyFont="1" applyAlignment="1">
      <alignment horizontal="center"/>
    </xf>
    <xf numFmtId="0" fontId="0" fillId="0" borderId="34" xfId="0" applyBorder="1" applyAlignment="1">
      <alignment horizontal="left" indent="2"/>
    </xf>
    <xf numFmtId="0" fontId="0" fillId="0" borderId="37" xfId="0" applyBorder="1"/>
    <xf numFmtId="0" fontId="19" fillId="0" borderId="0" xfId="0" applyFont="1"/>
    <xf numFmtId="0" fontId="0" fillId="0" borderId="26" xfId="0" applyBorder="1"/>
    <xf numFmtId="0" fontId="3" fillId="0" borderId="23" xfId="0" applyFont="1" applyBorder="1" applyAlignment="1">
      <alignment horizontal="right"/>
    </xf>
    <xf numFmtId="1" fontId="3" fillId="0" borderId="0" xfId="0" applyNumberFormat="1" applyFont="1" applyAlignment="1">
      <alignment horizontal="right"/>
    </xf>
    <xf numFmtId="0" fontId="8" fillId="0" borderId="13" xfId="4" applyFont="1" applyFill="1" applyBorder="1" applyAlignment="1">
      <alignment horizontal="left"/>
    </xf>
    <xf numFmtId="9" fontId="0" fillId="0" borderId="0" xfId="2" applyFont="1"/>
    <xf numFmtId="1" fontId="0" fillId="0" borderId="21" xfId="0" applyNumberFormat="1" applyBorder="1"/>
    <xf numFmtId="166" fontId="0" fillId="0" borderId="21" xfId="0" applyNumberFormat="1" applyBorder="1"/>
    <xf numFmtId="9" fontId="0" fillId="0" borderId="0" xfId="2" applyFont="1" applyBorder="1"/>
    <xf numFmtId="0" fontId="0" fillId="0" borderId="38" xfId="0" applyBorder="1"/>
    <xf numFmtId="9" fontId="0" fillId="0" borderId="35" xfId="2" applyFont="1" applyBorder="1"/>
    <xf numFmtId="0" fontId="8" fillId="0" borderId="23" xfId="3" applyBorder="1"/>
    <xf numFmtId="0" fontId="8" fillId="0" borderId="29" xfId="3" applyBorder="1" applyAlignment="1">
      <alignment horizontal="left"/>
    </xf>
    <xf numFmtId="0" fontId="17" fillId="8" borderId="0" xfId="3" applyFont="1" applyFill="1" applyAlignment="1">
      <alignment horizontal="left" vertical="center" wrapText="1"/>
    </xf>
    <xf numFmtId="0" fontId="3" fillId="0" borderId="20" xfId="0" applyFont="1" applyBorder="1" applyAlignment="1">
      <alignment horizontal="right" vertical="center"/>
    </xf>
    <xf numFmtId="0" fontId="8" fillId="0" borderId="13" xfId="3" applyBorder="1" applyAlignment="1">
      <alignment horizontal="center" vertical="center"/>
    </xf>
    <xf numFmtId="0" fontId="8" fillId="0" borderId="23" xfId="3" applyBorder="1" applyAlignment="1">
      <alignment horizontal="center" vertical="center"/>
    </xf>
    <xf numFmtId="9" fontId="0" fillId="0" borderId="20" xfId="2" applyFont="1" applyBorder="1"/>
    <xf numFmtId="0" fontId="13" fillId="0" borderId="20" xfId="3" applyFont="1" applyBorder="1"/>
    <xf numFmtId="0" fontId="3" fillId="0" borderId="0" xfId="0" applyFont="1" applyAlignment="1">
      <alignment vertical="center"/>
    </xf>
    <xf numFmtId="167" fontId="0" fillId="0" borderId="0" xfId="0" applyNumberFormat="1" applyAlignment="1">
      <alignment horizontal="center"/>
    </xf>
    <xf numFmtId="0" fontId="0" fillId="0" borderId="25" xfId="0" applyBorder="1" applyAlignment="1">
      <alignment horizontal="center"/>
    </xf>
    <xf numFmtId="0" fontId="0" fillId="0" borderId="19" xfId="0" applyBorder="1" applyAlignment="1">
      <alignment horizontal="center"/>
    </xf>
    <xf numFmtId="0" fontId="0" fillId="0" borderId="13" xfId="0" applyBorder="1" applyAlignment="1">
      <alignment horizontal="center"/>
    </xf>
    <xf numFmtId="0" fontId="0" fillId="11" borderId="21" xfId="0" applyFill="1" applyBorder="1"/>
    <xf numFmtId="0" fontId="0" fillId="7" borderId="29" xfId="0" applyFill="1" applyBorder="1"/>
    <xf numFmtId="0" fontId="0" fillId="0" borderId="28" xfId="0" applyBorder="1" applyAlignment="1">
      <alignment wrapText="1"/>
    </xf>
    <xf numFmtId="0" fontId="0" fillId="0" borderId="21" xfId="0" applyBorder="1" applyAlignment="1">
      <alignment wrapText="1"/>
    </xf>
    <xf numFmtId="0" fontId="21" fillId="3" borderId="1" xfId="0" applyFont="1" applyFill="1" applyBorder="1"/>
    <xf numFmtId="167" fontId="0" fillId="0" borderId="23" xfId="0" applyNumberFormat="1" applyBorder="1" applyAlignment="1">
      <alignment horizontal="center"/>
    </xf>
    <xf numFmtId="167" fontId="0" fillId="7" borderId="23" xfId="0" applyNumberFormat="1" applyFill="1" applyBorder="1" applyAlignment="1">
      <alignment horizontal="center"/>
    </xf>
    <xf numFmtId="0" fontId="3" fillId="0" borderId="23" xfId="0" applyFont="1" applyBorder="1" applyAlignment="1">
      <alignment horizontal="center"/>
    </xf>
    <xf numFmtId="0" fontId="3" fillId="0" borderId="27" xfId="0" applyFont="1" applyBorder="1" applyAlignment="1">
      <alignment horizontal="center"/>
    </xf>
    <xf numFmtId="167" fontId="0" fillId="7" borderId="0" xfId="0" applyNumberFormat="1" applyFill="1" applyAlignment="1">
      <alignment horizontal="center"/>
    </xf>
    <xf numFmtId="0" fontId="3" fillId="0" borderId="13" xfId="0" applyFont="1" applyBorder="1" applyAlignment="1">
      <alignment horizontal="center"/>
    </xf>
    <xf numFmtId="167" fontId="0" fillId="12" borderId="0" xfId="0" applyNumberFormat="1" applyFill="1" applyAlignment="1">
      <alignment horizontal="center"/>
    </xf>
    <xf numFmtId="167" fontId="0" fillId="0" borderId="1" xfId="0" applyNumberFormat="1" applyBorder="1" applyAlignment="1">
      <alignment horizontal="center"/>
    </xf>
    <xf numFmtId="0" fontId="3" fillId="0" borderId="1" xfId="0" applyFont="1" applyBorder="1" applyAlignment="1">
      <alignment horizontal="center"/>
    </xf>
    <xf numFmtId="0" fontId="3" fillId="0" borderId="14" xfId="0" applyFont="1" applyBorder="1" applyAlignment="1">
      <alignment horizontal="center"/>
    </xf>
    <xf numFmtId="0" fontId="0" fillId="3" borderId="20" xfId="0" applyFill="1" applyBorder="1"/>
    <xf numFmtId="0" fontId="20" fillId="0" borderId="39" xfId="5" applyBorder="1" applyAlignment="1">
      <alignment wrapText="1"/>
    </xf>
    <xf numFmtId="0" fontId="20" fillId="0" borderId="28" xfId="5" applyBorder="1" applyAlignment="1">
      <alignment wrapText="1"/>
    </xf>
    <xf numFmtId="0" fontId="20" fillId="0" borderId="29" xfId="5" applyBorder="1" applyAlignment="1">
      <alignment wrapText="1"/>
    </xf>
    <xf numFmtId="0" fontId="0" fillId="0" borderId="19" xfId="0" applyBorder="1"/>
    <xf numFmtId="0" fontId="0" fillId="0" borderId="24" xfId="0" applyBorder="1"/>
    <xf numFmtId="0" fontId="3" fillId="0" borderId="25" xfId="0" applyFont="1" applyBorder="1" applyAlignment="1">
      <alignment horizontal="center"/>
    </xf>
    <xf numFmtId="0" fontId="3" fillId="0" borderId="19" xfId="0" applyFont="1" applyBorder="1" applyAlignment="1">
      <alignment horizontal="center"/>
    </xf>
    <xf numFmtId="0" fontId="3" fillId="0" borderId="24" xfId="0" applyFont="1" applyBorder="1" applyAlignment="1">
      <alignment horizontal="center"/>
    </xf>
    <xf numFmtId="0" fontId="0" fillId="13" borderId="21" xfId="0" applyFill="1" applyBorder="1"/>
    <xf numFmtId="0" fontId="8" fillId="13" borderId="14" xfId="3" applyFill="1" applyBorder="1" applyAlignment="1">
      <alignment horizontal="left"/>
    </xf>
    <xf numFmtId="0" fontId="5" fillId="0" borderId="13" xfId="0" applyFont="1" applyBorder="1" applyAlignment="1">
      <alignment horizontal="center" vertical="center"/>
    </xf>
    <xf numFmtId="0" fontId="8" fillId="10" borderId="0" xfId="3" applyFill="1" applyAlignment="1">
      <alignment horizontal="left"/>
    </xf>
    <xf numFmtId="0" fontId="0" fillId="0" borderId="23" xfId="0" applyBorder="1" applyAlignment="1">
      <alignment horizontal="center" vertical="center"/>
    </xf>
    <xf numFmtId="0" fontId="3" fillId="0" borderId="22" xfId="0" applyFont="1" applyBorder="1" applyAlignment="1">
      <alignment horizontal="center"/>
    </xf>
    <xf numFmtId="0" fontId="22" fillId="0" borderId="0" xfId="0" applyFont="1"/>
    <xf numFmtId="0" fontId="23" fillId="0" borderId="0" xfId="0" applyFont="1" applyAlignment="1">
      <alignment vertical="center" wrapText="1"/>
    </xf>
    <xf numFmtId="0" fontId="24" fillId="7" borderId="0" xfId="0" applyFont="1" applyFill="1"/>
    <xf numFmtId="0" fontId="25" fillId="0" borderId="0" xfId="0" applyFont="1"/>
    <xf numFmtId="0" fontId="20" fillId="0" borderId="0" xfId="5" applyAlignment="1">
      <alignment wrapText="1"/>
    </xf>
    <xf numFmtId="0" fontId="22" fillId="0" borderId="0" xfId="0" applyFont="1" applyAlignment="1">
      <alignment wrapText="1"/>
    </xf>
    <xf numFmtId="0" fontId="0" fillId="7" borderId="0" xfId="0" applyFill="1" applyAlignment="1">
      <alignment horizontal="center"/>
    </xf>
    <xf numFmtId="167" fontId="0" fillId="7" borderId="1" xfId="0" applyNumberFormat="1" applyFill="1" applyBorder="1" applyAlignment="1">
      <alignment horizontal="center"/>
    </xf>
    <xf numFmtId="168" fontId="0" fillId="0" borderId="0" xfId="0" applyNumberFormat="1"/>
    <xf numFmtId="0" fontId="8" fillId="0" borderId="0" xfId="3" applyAlignment="1">
      <alignment wrapText="1"/>
    </xf>
    <xf numFmtId="0" fontId="8" fillId="0" borderId="0" xfId="3" applyAlignment="1">
      <alignment horizontal="center" vertical="center" wrapText="1"/>
    </xf>
    <xf numFmtId="0" fontId="8" fillId="0" borderId="14" xfId="3" applyBorder="1" applyAlignment="1">
      <alignment horizontal="left"/>
    </xf>
    <xf numFmtId="0" fontId="8" fillId="10" borderId="13" xfId="3" applyFill="1" applyBorder="1" applyAlignment="1">
      <alignment horizontal="left"/>
    </xf>
    <xf numFmtId="0" fontId="0" fillId="0" borderId="20" xfId="0" applyBorder="1" applyAlignment="1">
      <alignment vertical="center"/>
    </xf>
    <xf numFmtId="0" fontId="0" fillId="0" borderId="20" xfId="0" applyBorder="1" applyAlignment="1">
      <alignment horizontal="center" vertical="center"/>
    </xf>
    <xf numFmtId="0" fontId="0" fillId="0" borderId="1" xfId="0" applyBorder="1" applyAlignment="1">
      <alignment horizontal="left"/>
    </xf>
    <xf numFmtId="0" fontId="20" fillId="0" borderId="20" xfId="5" applyBorder="1" applyAlignment="1">
      <alignment wrapText="1"/>
    </xf>
    <xf numFmtId="167" fontId="0" fillId="0" borderId="20" xfId="0" applyNumberFormat="1" applyBorder="1" applyAlignment="1">
      <alignment horizontal="center"/>
    </xf>
    <xf numFmtId="0" fontId="3" fillId="0" borderId="13" xfId="0" applyFont="1" applyBorder="1"/>
    <xf numFmtId="167" fontId="0" fillId="0" borderId="22" xfId="0" applyNumberFormat="1" applyBorder="1" applyAlignment="1">
      <alignment horizontal="center"/>
    </xf>
    <xf numFmtId="0" fontId="0" fillId="0" borderId="26" xfId="0" applyBorder="1" applyAlignment="1">
      <alignment vertical="center"/>
    </xf>
    <xf numFmtId="14" fontId="3" fillId="0" borderId="0" xfId="0" applyNumberFormat="1" applyFont="1"/>
    <xf numFmtId="14" fontId="12" fillId="0" borderId="0" xfId="0" applyNumberFormat="1" applyFont="1" applyAlignment="1">
      <alignment horizontal="center"/>
    </xf>
    <xf numFmtId="0" fontId="8" fillId="0" borderId="0" xfId="0" applyFont="1"/>
    <xf numFmtId="0" fontId="12" fillId="0" borderId="0" xfId="0" applyFont="1"/>
    <xf numFmtId="0" fontId="3" fillId="0" borderId="0" xfId="0" applyFont="1" applyAlignment="1">
      <alignment horizontal="center" vertical="center" wrapText="1"/>
    </xf>
    <xf numFmtId="164" fontId="0" fillId="0" borderId="0" xfId="0" applyNumberFormat="1" applyAlignment="1">
      <alignment horizontal="right" wrapText="1"/>
    </xf>
    <xf numFmtId="0" fontId="0" fillId="0" borderId="29" xfId="0" applyBorder="1"/>
    <xf numFmtId="0" fontId="20" fillId="0" borderId="0" xfId="5"/>
    <xf numFmtId="0" fontId="20" fillId="0" borderId="1" xfId="5" applyBorder="1"/>
    <xf numFmtId="0" fontId="20" fillId="0" borderId="1" xfId="5" applyBorder="1" applyAlignment="1">
      <alignment wrapText="1"/>
    </xf>
    <xf numFmtId="0" fontId="20" fillId="0" borderId="0" xfId="5" applyFill="1" applyAlignment="1">
      <alignment wrapText="1"/>
    </xf>
    <xf numFmtId="169" fontId="0" fillId="0" borderId="21" xfId="2" applyNumberFormat="1" applyFont="1" applyBorder="1"/>
    <xf numFmtId="0" fontId="20" fillId="0" borderId="0" xfId="5" applyAlignment="1">
      <alignment vertical="top" wrapText="1"/>
    </xf>
    <xf numFmtId="0" fontId="20" fillId="0" borderId="0" xfId="5" applyAlignment="1">
      <alignment horizontal="left" vertical="top" wrapText="1"/>
    </xf>
    <xf numFmtId="0" fontId="20" fillId="0" borderId="20" xfId="5" applyBorder="1"/>
    <xf numFmtId="0" fontId="20" fillId="0" borderId="22" xfId="5" applyBorder="1"/>
    <xf numFmtId="0" fontId="27" fillId="0" borderId="0" xfId="0" applyFont="1"/>
    <xf numFmtId="0" fontId="28" fillId="0" borderId="0" xfId="5" applyFont="1"/>
    <xf numFmtId="0" fontId="8" fillId="0" borderId="22" xfId="3" applyBorder="1" applyAlignment="1">
      <alignment wrapText="1"/>
    </xf>
    <xf numFmtId="0" fontId="29" fillId="0" borderId="1" xfId="0" applyFont="1" applyBorder="1" applyAlignment="1">
      <alignment horizontal="center" vertical="center" wrapText="1"/>
    </xf>
    <xf numFmtId="0" fontId="12" fillId="0" borderId="1" xfId="3" applyFont="1" applyBorder="1" applyAlignment="1">
      <alignment wrapText="1"/>
    </xf>
    <xf numFmtId="14" fontId="30" fillId="0" borderId="1" xfId="0" applyNumberFormat="1" applyFont="1" applyBorder="1" applyAlignment="1">
      <alignment horizontal="left" wrapText="1"/>
    </xf>
    <xf numFmtId="0" fontId="30" fillId="0" borderId="1" xfId="0" applyFont="1" applyBorder="1" applyAlignment="1">
      <alignment horizontal="center" wrapText="1"/>
    </xf>
    <xf numFmtId="0" fontId="32" fillId="0" borderId="13" xfId="0" applyFont="1" applyBorder="1" applyAlignment="1">
      <alignment horizontal="center" vertical="center" wrapText="1"/>
    </xf>
    <xf numFmtId="0" fontId="8" fillId="0" borderId="28" xfId="3" applyBorder="1" applyAlignment="1">
      <alignment wrapText="1"/>
    </xf>
    <xf numFmtId="14" fontId="8" fillId="0" borderId="0" xfId="3" applyNumberFormat="1" applyAlignment="1">
      <alignment horizontal="left"/>
    </xf>
    <xf numFmtId="14" fontId="32" fillId="0" borderId="13" xfId="0" applyNumberFormat="1" applyFont="1" applyBorder="1" applyAlignment="1">
      <alignment horizontal="left" wrapText="1"/>
    </xf>
    <xf numFmtId="166" fontId="32" fillId="0" borderId="13" xfId="0" applyNumberFormat="1" applyFont="1" applyBorder="1" applyAlignment="1">
      <alignment horizontal="left" wrapText="1"/>
    </xf>
    <xf numFmtId="14" fontId="32" fillId="0" borderId="0" xfId="0" applyNumberFormat="1" applyFont="1" applyAlignment="1">
      <alignment horizontal="left" wrapText="1"/>
    </xf>
    <xf numFmtId="14" fontId="32" fillId="0" borderId="20" xfId="0" applyNumberFormat="1" applyFont="1" applyBorder="1" applyAlignment="1">
      <alignment horizontal="left" wrapText="1"/>
    </xf>
    <xf numFmtId="14" fontId="30" fillId="0" borderId="13" xfId="0" applyNumberFormat="1" applyFont="1" applyBorder="1" applyAlignment="1">
      <alignment horizontal="left" wrapText="1"/>
    </xf>
    <xf numFmtId="0" fontId="8" fillId="0" borderId="28" xfId="3" applyBorder="1"/>
    <xf numFmtId="14" fontId="8" fillId="0" borderId="20" xfId="3" applyNumberFormat="1" applyBorder="1" applyAlignment="1">
      <alignment horizontal="left"/>
    </xf>
    <xf numFmtId="0" fontId="32" fillId="0" borderId="13" xfId="0" applyFont="1" applyBorder="1" applyAlignment="1">
      <alignment horizontal="left" wrapText="1"/>
    </xf>
    <xf numFmtId="14" fontId="32" fillId="0" borderId="13" xfId="0" applyNumberFormat="1" applyFont="1" applyBorder="1" applyAlignment="1">
      <alignment horizontal="left" vertical="center" wrapText="1"/>
    </xf>
    <xf numFmtId="0" fontId="32" fillId="0" borderId="28" xfId="0" applyFont="1" applyBorder="1" applyAlignment="1">
      <alignment wrapText="1"/>
    </xf>
    <xf numFmtId="0" fontId="32" fillId="0" borderId="28" xfId="3" applyFont="1" applyBorder="1" applyAlignment="1">
      <alignment wrapText="1"/>
    </xf>
    <xf numFmtId="0" fontId="32" fillId="0" borderId="14" xfId="0" applyFont="1" applyBorder="1" applyAlignment="1">
      <alignment horizontal="center" vertical="center" wrapText="1"/>
    </xf>
    <xf numFmtId="0" fontId="32" fillId="0" borderId="29" xfId="3" applyFont="1" applyBorder="1" applyAlignment="1">
      <alignment horizontal="left" wrapText="1"/>
    </xf>
    <xf numFmtId="14" fontId="32" fillId="0" borderId="1" xfId="0" applyNumberFormat="1" applyFont="1" applyBorder="1" applyAlignment="1">
      <alignment horizontal="left" wrapText="1"/>
    </xf>
    <xf numFmtId="14" fontId="32" fillId="0" borderId="14" xfId="0" applyNumberFormat="1" applyFont="1" applyBorder="1" applyAlignment="1">
      <alignment horizontal="left" vertical="center" wrapText="1"/>
    </xf>
    <xf numFmtId="0" fontId="32" fillId="0" borderId="14" xfId="0" applyFont="1" applyBorder="1" applyAlignment="1">
      <alignment horizontal="left" wrapText="1"/>
    </xf>
    <xf numFmtId="14" fontId="32" fillId="0" borderId="26" xfId="0" applyNumberFormat="1" applyFont="1" applyBorder="1" applyAlignment="1">
      <alignment horizontal="left" wrapText="1"/>
    </xf>
    <xf numFmtId="1" fontId="32" fillId="0" borderId="13" xfId="0" applyNumberFormat="1" applyFont="1" applyBorder="1" applyAlignment="1">
      <alignment horizontal="left" wrapText="1"/>
    </xf>
    <xf numFmtId="0" fontId="8" fillId="0" borderId="13" xfId="3" applyBorder="1"/>
    <xf numFmtId="0" fontId="32" fillId="0" borderId="0" xfId="0" applyFont="1" applyAlignment="1">
      <alignment wrapText="1"/>
    </xf>
    <xf numFmtId="0" fontId="32" fillId="0" borderId="13" xfId="3" applyFont="1" applyBorder="1" applyAlignment="1">
      <alignment horizontal="left" wrapText="1"/>
    </xf>
    <xf numFmtId="0" fontId="32" fillId="0" borderId="13" xfId="3" applyFont="1" applyBorder="1" applyAlignment="1">
      <alignment wrapText="1"/>
    </xf>
    <xf numFmtId="0" fontId="29" fillId="0" borderId="13" xfId="3" applyFont="1" applyBorder="1" applyAlignment="1">
      <alignment horizontal="left"/>
    </xf>
    <xf numFmtId="0" fontId="32" fillId="0" borderId="13" xfId="0" applyFont="1" applyBorder="1" applyAlignment="1">
      <alignment wrapText="1"/>
    </xf>
    <xf numFmtId="14" fontId="8" fillId="0" borderId="13" xfId="0" applyNumberFormat="1" applyFont="1" applyBorder="1" applyAlignment="1">
      <alignment horizontal="left" wrapText="1"/>
    </xf>
    <xf numFmtId="0" fontId="8" fillId="0" borderId="13" xfId="3" applyBorder="1" applyAlignment="1">
      <alignment wrapText="1"/>
    </xf>
    <xf numFmtId="14" fontId="8" fillId="0" borderId="0" xfId="3" applyNumberFormat="1" applyAlignment="1">
      <alignment horizontal="left" wrapText="1"/>
    </xf>
    <xf numFmtId="14" fontId="0" fillId="0" borderId="13" xfId="0" applyNumberFormat="1" applyBorder="1" applyAlignment="1">
      <alignment horizontal="left" wrapText="1"/>
    </xf>
    <xf numFmtId="0" fontId="5" fillId="0" borderId="13" xfId="0" applyFont="1" applyBorder="1" applyAlignment="1">
      <alignment horizontal="left" wrapText="1"/>
    </xf>
    <xf numFmtId="0" fontId="8" fillId="0" borderId="29" xfId="3" applyBorder="1" applyAlignment="1">
      <alignment horizontal="center" vertical="center"/>
    </xf>
    <xf numFmtId="0" fontId="8" fillId="0" borderId="14" xfId="3" applyBorder="1"/>
    <xf numFmtId="14" fontId="8" fillId="0" borderId="1" xfId="3" applyNumberFormat="1" applyBorder="1" applyAlignment="1">
      <alignment horizontal="left"/>
    </xf>
    <xf numFmtId="14" fontId="32" fillId="0" borderId="14" xfId="0" applyNumberFormat="1" applyFont="1" applyBorder="1" applyAlignment="1">
      <alignment horizontal="left" wrapText="1"/>
    </xf>
    <xf numFmtId="0" fontId="5" fillId="0" borderId="14" xfId="0" applyFont="1" applyBorder="1" applyAlignment="1">
      <alignment horizontal="left" wrapText="1"/>
    </xf>
    <xf numFmtId="0" fontId="33" fillId="0" borderId="23" xfId="0" applyFont="1" applyBorder="1" applyAlignment="1">
      <alignment horizontal="left"/>
    </xf>
    <xf numFmtId="0" fontId="33" fillId="0" borderId="0" xfId="0" applyFont="1" applyAlignment="1">
      <alignment horizontal="left"/>
    </xf>
    <xf numFmtId="0" fontId="26" fillId="0" borderId="0" xfId="0" applyFont="1"/>
    <xf numFmtId="0" fontId="32" fillId="0" borderId="0" xfId="0" applyFont="1" applyAlignment="1">
      <alignment horizontal="left" wrapText="1"/>
    </xf>
    <xf numFmtId="1" fontId="32" fillId="0" borderId="0" xfId="0" applyNumberFormat="1" applyFont="1" applyAlignment="1">
      <alignment horizontal="left" wrapText="1"/>
    </xf>
    <xf numFmtId="0" fontId="26" fillId="0" borderId="0" xfId="0" applyFont="1" applyAlignment="1">
      <alignment wrapText="1"/>
    </xf>
    <xf numFmtId="0" fontId="29" fillId="0" borderId="0" xfId="3" applyFont="1" applyAlignment="1">
      <alignment horizontal="left"/>
    </xf>
    <xf numFmtId="0" fontId="29" fillId="0" borderId="0" xfId="0" applyFont="1" applyAlignment="1">
      <alignment wrapText="1"/>
    </xf>
    <xf numFmtId="0" fontId="34" fillId="0" borderId="0" xfId="3" applyFont="1" applyAlignment="1">
      <alignment horizontal="center" vertical="center"/>
    </xf>
    <xf numFmtId="0" fontId="34" fillId="0" borderId="0" xfId="3" applyFont="1"/>
    <xf numFmtId="14" fontId="8" fillId="0" borderId="0" xfId="0" applyNumberFormat="1" applyFont="1" applyAlignment="1">
      <alignment horizontal="left" wrapText="1"/>
    </xf>
    <xf numFmtId="0" fontId="5" fillId="0" borderId="0" xfId="0" applyFont="1" applyAlignment="1">
      <alignment horizontal="left" wrapText="1"/>
    </xf>
    <xf numFmtId="0" fontId="34" fillId="0" borderId="0" xfId="3" applyFont="1" applyAlignment="1">
      <alignment wrapText="1"/>
    </xf>
    <xf numFmtId="0" fontId="8" fillId="0" borderId="0" xfId="0" applyFont="1" applyAlignment="1">
      <alignment horizontal="left" wrapText="1"/>
    </xf>
    <xf numFmtId="14" fontId="3" fillId="0" borderId="0" xfId="0" applyNumberFormat="1" applyFont="1" applyAlignment="1">
      <alignment horizontal="right"/>
    </xf>
    <xf numFmtId="0" fontId="3" fillId="0" borderId="20" xfId="0" applyFont="1" applyBorder="1" applyAlignment="1">
      <alignment horizontal="right"/>
    </xf>
    <xf numFmtId="3" fontId="5" fillId="0" borderId="0" xfId="0" applyNumberFormat="1" applyFont="1" applyAlignment="1">
      <alignment horizontal="right" vertical="center" wrapText="1"/>
    </xf>
    <xf numFmtId="3" fontId="0" fillId="0" borderId="0" xfId="0" applyNumberFormat="1"/>
    <xf numFmtId="0" fontId="20" fillId="0" borderId="22" xfId="5" applyBorder="1" applyAlignment="1">
      <alignment wrapText="1"/>
    </xf>
    <xf numFmtId="0" fontId="8" fillId="13" borderId="0" xfId="3" applyFill="1" applyAlignment="1">
      <alignment horizontal="center" vertical="center"/>
    </xf>
    <xf numFmtId="0" fontId="8" fillId="13" borderId="0" xfId="3" applyFill="1"/>
    <xf numFmtId="0" fontId="8" fillId="13" borderId="13" xfId="3" applyFill="1" applyBorder="1" applyAlignment="1">
      <alignment horizontal="center" vertical="center"/>
    </xf>
    <xf numFmtId="0" fontId="8" fillId="13" borderId="13" xfId="3" applyFill="1" applyBorder="1" applyAlignment="1">
      <alignment horizontal="left"/>
    </xf>
    <xf numFmtId="0" fontId="8" fillId="13" borderId="28" xfId="3" applyFill="1" applyBorder="1" applyAlignment="1">
      <alignment horizontal="left"/>
    </xf>
    <xf numFmtId="0" fontId="8" fillId="13" borderId="20" xfId="3" applyFill="1" applyBorder="1"/>
    <xf numFmtId="0" fontId="0" fillId="0" borderId="35" xfId="0" applyBorder="1" applyAlignment="1">
      <alignment wrapText="1"/>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20" fillId="0" borderId="0" xfId="5" applyFill="1" applyAlignment="1">
      <alignment horizontal="center" vertical="center"/>
    </xf>
    <xf numFmtId="0" fontId="0" fillId="0" borderId="20" xfId="0" applyBorder="1" applyAlignment="1">
      <alignment horizontal="center" vertical="center" wrapText="1"/>
    </xf>
    <xf numFmtId="0" fontId="0" fillId="0" borderId="13" xfId="0"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0" fillId="3" borderId="25" xfId="0" applyFill="1" applyBorder="1" applyAlignment="1">
      <alignment horizontal="center"/>
    </xf>
    <xf numFmtId="0" fontId="0" fillId="3" borderId="19" xfId="0" applyFill="1" applyBorder="1" applyAlignment="1">
      <alignment horizontal="center"/>
    </xf>
    <xf numFmtId="0" fontId="0" fillId="3" borderId="24" xfId="0" applyFill="1" applyBorder="1" applyAlignment="1">
      <alignment horizontal="center"/>
    </xf>
    <xf numFmtId="0" fontId="20" fillId="0" borderId="23" xfId="5" applyFill="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5"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2" fillId="3" borderId="0" xfId="0" applyFont="1" applyFill="1" applyAlignment="1">
      <alignment horizontal="left"/>
    </xf>
    <xf numFmtId="0" fontId="2" fillId="3" borderId="23" xfId="0" applyFont="1" applyFill="1" applyBorder="1" applyAlignment="1">
      <alignment horizontal="center" vertical="center"/>
    </xf>
    <xf numFmtId="0" fontId="2" fillId="3" borderId="0" xfId="0" applyFont="1" applyFill="1" applyAlignment="1">
      <alignment horizontal="center" vertical="center"/>
    </xf>
    <xf numFmtId="0" fontId="3" fillId="0" borderId="0" xfId="0" applyFont="1" applyAlignment="1">
      <alignment horizontal="center" vertical="center" wrapText="1"/>
    </xf>
    <xf numFmtId="0" fontId="0" fillId="0" borderId="26" xfId="0" applyBorder="1" applyAlignment="1">
      <alignment horizontal="left"/>
    </xf>
    <xf numFmtId="0" fontId="0" fillId="0" borderId="27" xfId="0" applyBorder="1" applyAlignment="1">
      <alignment horizontal="left"/>
    </xf>
    <xf numFmtId="0" fontId="0" fillId="0" borderId="25" xfId="0" applyBorder="1" applyAlignment="1">
      <alignment horizontal="left"/>
    </xf>
    <xf numFmtId="0" fontId="0" fillId="0" borderId="24" xfId="0" applyBorder="1" applyAlignment="1">
      <alignment horizontal="left"/>
    </xf>
    <xf numFmtId="0" fontId="3" fillId="0" borderId="21" xfId="0" applyFont="1" applyBorder="1" applyAlignment="1">
      <alignment horizontal="center" wrapText="1"/>
    </xf>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21" xfId="0" applyFont="1" applyBorder="1" applyAlignment="1">
      <alignment horizontal="center" vertical="center"/>
    </xf>
    <xf numFmtId="0" fontId="31" fillId="0" borderId="39" xfId="3" applyFont="1" applyBorder="1" applyAlignment="1">
      <alignment horizontal="center" vertical="center" textRotation="90" wrapText="1"/>
    </xf>
    <xf numFmtId="0" fontId="31" fillId="0" borderId="28" xfId="3" applyFont="1" applyBorder="1" applyAlignment="1">
      <alignment horizontal="center" vertical="center" textRotation="90" wrapText="1"/>
    </xf>
    <xf numFmtId="0" fontId="31" fillId="0" borderId="29" xfId="3" applyFont="1" applyBorder="1" applyAlignment="1">
      <alignment horizontal="center" vertical="center" textRotation="90" wrapText="1"/>
    </xf>
    <xf numFmtId="0" fontId="31" fillId="0" borderId="39" xfId="0" applyFont="1" applyBorder="1" applyAlignment="1">
      <alignment horizontal="center" vertical="center" textRotation="90"/>
    </xf>
    <xf numFmtId="0" fontId="31" fillId="0" borderId="28" xfId="0" applyFont="1" applyBorder="1" applyAlignment="1">
      <alignment horizontal="center" vertical="center" textRotation="90"/>
    </xf>
    <xf numFmtId="0" fontId="31" fillId="0" borderId="29" xfId="0" applyFont="1" applyBorder="1" applyAlignment="1">
      <alignment horizontal="center" vertical="center" textRotation="90"/>
    </xf>
    <xf numFmtId="0" fontId="0" fillId="0" borderId="0" xfId="0" applyAlignment="1">
      <alignment horizontal="left" wrapText="1"/>
    </xf>
    <xf numFmtId="0" fontId="10" fillId="3" borderId="20" xfId="3" applyFont="1" applyFill="1" applyBorder="1" applyAlignment="1">
      <alignment horizontal="left"/>
    </xf>
    <xf numFmtId="0" fontId="10" fillId="3" borderId="0" xfId="3" applyFont="1" applyFill="1" applyAlignment="1">
      <alignment horizontal="left"/>
    </xf>
    <xf numFmtId="0" fontId="8" fillId="0" borderId="0" xfId="3" applyAlignment="1">
      <alignment horizontal="left" wrapText="1"/>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wrapText="1"/>
    </xf>
    <xf numFmtId="0" fontId="0" fillId="0" borderId="24" xfId="0" applyBorder="1" applyAlignment="1">
      <alignment horizontal="center" wrapText="1"/>
    </xf>
    <xf numFmtId="0" fontId="10" fillId="3" borderId="0" xfId="3" applyFont="1" applyFill="1" applyAlignment="1">
      <alignment horizontal="left" vertical="center"/>
    </xf>
    <xf numFmtId="0" fontId="10" fillId="3" borderId="0" xfId="3" applyFont="1" applyFill="1" applyAlignment="1">
      <alignment horizontal="left" vertical="top" wrapText="1"/>
    </xf>
    <xf numFmtId="0" fontId="8" fillId="0" borderId="13" xfId="3" applyBorder="1" applyAlignment="1">
      <alignment horizontal="center" vertical="center"/>
    </xf>
    <xf numFmtId="0" fontId="10" fillId="3" borderId="20" xfId="3" applyFont="1" applyFill="1" applyBorder="1" applyAlignment="1">
      <alignment horizontal="left" vertical="center"/>
    </xf>
    <xf numFmtId="0" fontId="8" fillId="9" borderId="28" xfId="3" applyFill="1" applyBorder="1" applyAlignment="1">
      <alignment horizontal="left" vertical="center"/>
    </xf>
  </cellXfs>
  <cellStyles count="6">
    <cellStyle name="Comma" xfId="1" builtinId="3"/>
    <cellStyle name="Hyperlink" xfId="5" builtinId="8"/>
    <cellStyle name="Hyperlink 2" xfId="4" xr:uid="{90BFE94E-B3D5-4E57-A388-0690987A329B}"/>
    <cellStyle name="Normal" xfId="0" builtinId="0"/>
    <cellStyle name="Normal 2" xfId="3" xr:uid="{FDB74518-4F97-4BB6-8A2C-F8F1FCB2D273}"/>
    <cellStyle name="Percent" xfId="2" builtinId="5"/>
  </cellStyles>
  <dxfs count="18">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rgb="FF9C0006"/>
      </font>
      <fill>
        <patternFill>
          <bgColor rgb="FFFFC7CE"/>
        </patternFill>
      </fill>
    </dxf>
    <dxf>
      <font>
        <color rgb="FF9C0006"/>
      </font>
      <fill>
        <patternFill>
          <bgColor rgb="FFFFC7CE"/>
        </patternFill>
      </fill>
    </dxf>
    <dxf>
      <font>
        <color theme="1"/>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a:t>
            </a:r>
            <a:r>
              <a:rPr lang="en-US" baseline="0"/>
              <a:t> Chair Average Comment Period Length and Federal Register Publication Lag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'6. Comment Period Comparison'!$C$3:$C$4</c:f>
              <c:strCache>
                <c:ptCount val="2"/>
                <c:pt idx="0">
                  <c:v>Average Federal Register Publication Lag</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Comment Period Comparison'!$B$5:$B$7</c:f>
              <c:strCache>
                <c:ptCount val="3"/>
                <c:pt idx="0">
                  <c:v>White </c:v>
                </c:pt>
                <c:pt idx="1">
                  <c:v>Clayton </c:v>
                </c:pt>
                <c:pt idx="2">
                  <c:v>Gensler</c:v>
                </c:pt>
              </c:strCache>
            </c:strRef>
          </c:cat>
          <c:val>
            <c:numRef>
              <c:f>'6. Comment Period Comparison'!$C$5:$C$7</c:f>
              <c:numCache>
                <c:formatCode>0</c:formatCode>
                <c:ptCount val="3"/>
                <c:pt idx="0">
                  <c:v>13.722222222222229</c:v>
                </c:pt>
                <c:pt idx="1">
                  <c:v>27.178571428571431</c:v>
                </c:pt>
                <c:pt idx="2">
                  <c:v>19.684000452284025</c:v>
                </c:pt>
              </c:numCache>
            </c:numRef>
          </c:val>
          <c:extLst>
            <c:ext xmlns:c16="http://schemas.microsoft.com/office/drawing/2014/chart" uri="{C3380CC4-5D6E-409C-BE32-E72D297353CC}">
              <c16:uniqueId val="{00000000-9168-4D12-9AB0-CFCADC9FA995}"/>
            </c:ext>
          </c:extLst>
        </c:ser>
        <c:ser>
          <c:idx val="1"/>
          <c:order val="1"/>
          <c:tx>
            <c:strRef>
              <c:f>'6. Comment Period Comparison'!$D$3:$D$4</c:f>
              <c:strCache>
                <c:ptCount val="2"/>
                <c:pt idx="0">
                  <c:v>Average Comment Period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Comment Period Comparison'!$B$5:$B$7</c:f>
              <c:strCache>
                <c:ptCount val="3"/>
                <c:pt idx="0">
                  <c:v>White </c:v>
                </c:pt>
                <c:pt idx="1">
                  <c:v>Clayton </c:v>
                </c:pt>
                <c:pt idx="2">
                  <c:v>Gensler</c:v>
                </c:pt>
              </c:strCache>
            </c:strRef>
          </c:cat>
          <c:val>
            <c:numRef>
              <c:f>'6. Comment Period Comparison'!$D$5:$D$7</c:f>
              <c:numCache>
                <c:formatCode>0</c:formatCode>
                <c:ptCount val="3"/>
                <c:pt idx="0" formatCode="0.0">
                  <c:v>56.5</c:v>
                </c:pt>
                <c:pt idx="1">
                  <c:v>55.928571428571431</c:v>
                </c:pt>
                <c:pt idx="2">
                  <c:v>47.3719696969697</c:v>
                </c:pt>
              </c:numCache>
            </c:numRef>
          </c:val>
          <c:extLst>
            <c:ext xmlns:c16="http://schemas.microsoft.com/office/drawing/2014/chart" uri="{C3380CC4-5D6E-409C-BE32-E72D297353CC}">
              <c16:uniqueId val="{00000001-9168-4D12-9AB0-CFCADC9FA995}"/>
            </c:ext>
          </c:extLst>
        </c:ser>
        <c:dLbls>
          <c:dLblPos val="ctr"/>
          <c:showLegendKey val="0"/>
          <c:showVal val="1"/>
          <c:showCatName val="0"/>
          <c:showSerName val="0"/>
          <c:showPercent val="0"/>
          <c:showBubbleSize val="0"/>
        </c:dLbls>
        <c:gapWidth val="150"/>
        <c:overlap val="100"/>
        <c:axId val="1859173984"/>
        <c:axId val="900397264"/>
      </c:barChart>
      <c:catAx>
        <c:axId val="1859173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397264"/>
        <c:crosses val="autoZero"/>
        <c:auto val="1"/>
        <c:lblAlgn val="ctr"/>
        <c:lblOffset val="100"/>
        <c:noMultiLvlLbl val="0"/>
      </c:catAx>
      <c:valAx>
        <c:axId val="9003972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800"/>
                  <a:t>Time</a:t>
                </a:r>
                <a:r>
                  <a:rPr lang="en-US" sz="800" baseline="0"/>
                  <a:t> Following SEC Website Publication (Days)</a:t>
                </a:r>
                <a:endParaRPr lang="en-US" sz="800"/>
              </a:p>
            </c:rich>
          </c:tx>
          <c:layout>
            <c:manualLayout>
              <c:xMode val="edge"/>
              <c:yMode val="edge"/>
              <c:x val="0.29356340299559208"/>
              <c:y val="0.8528073787596338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173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Rule Proposals Issued During the First 30 Months of SEC Chairs' Tenures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 Proposals Comparison'!$A$7</c:f>
              <c:strCache>
                <c:ptCount val="1"/>
                <c:pt idx="0">
                  <c:v>Gary Gensler</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8"/>
              <c:layout>
                <c:manualLayout>
                  <c:x val="-3.0552864783562783E-2"/>
                  <c:y val="-2.4690031473981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'7. Proposals Comparison'!$C$4:$M$4</c15:sqref>
                  </c15:fullRef>
                </c:ext>
              </c:extLst>
              <c:f>'7. Proposals Comparison'!$C$4:$L$4</c:f>
              <c:strCache>
                <c:ptCount val="10"/>
                <c:pt idx="1">
                  <c:v>Month 6</c:v>
                </c:pt>
                <c:pt idx="3">
                  <c:v>Month 12</c:v>
                </c:pt>
                <c:pt idx="5">
                  <c:v>Month 18</c:v>
                </c:pt>
                <c:pt idx="7">
                  <c:v>Month 24</c:v>
                </c:pt>
                <c:pt idx="9">
                  <c:v>Month 30</c:v>
                </c:pt>
              </c:strCache>
            </c:strRef>
          </c:cat>
          <c:val>
            <c:numRef>
              <c:extLst>
                <c:ext xmlns:c15="http://schemas.microsoft.com/office/drawing/2012/chart" uri="{02D57815-91ED-43cb-92C2-25804820EDAC}">
                  <c15:fullRef>
                    <c15:sqref>'7. Proposals Comparison'!$C$7:$M$7</c15:sqref>
                  </c15:fullRef>
                </c:ext>
              </c:extLst>
              <c:f>'7. Proposals Comparison'!$C$7:$L$7</c:f>
              <c:numCache>
                <c:formatCode>General</c:formatCode>
                <c:ptCount val="10"/>
                <c:pt idx="0">
                  <c:v>0</c:v>
                </c:pt>
                <c:pt idx="1">
                  <c:v>1</c:v>
                </c:pt>
                <c:pt idx="2">
                  <c:v>10</c:v>
                </c:pt>
                <c:pt idx="3">
                  <c:v>24</c:v>
                </c:pt>
                <c:pt idx="4">
                  <c:v>26</c:v>
                </c:pt>
                <c:pt idx="5">
                  <c:v>31</c:v>
                </c:pt>
                <c:pt idx="6">
                  <c:v>38</c:v>
                </c:pt>
                <c:pt idx="7">
                  <c:v>44</c:v>
                </c:pt>
                <c:pt idx="8">
                  <c:v>47</c:v>
                </c:pt>
                <c:pt idx="9">
                  <c:v>52</c:v>
                </c:pt>
              </c:numCache>
            </c:numRef>
          </c:val>
          <c:smooth val="0"/>
          <c:extLst>
            <c:ext xmlns:c16="http://schemas.microsoft.com/office/drawing/2014/chart" uri="{C3380CC4-5D6E-409C-BE32-E72D297353CC}">
              <c16:uniqueId val="{00000000-01B2-40C6-B02D-879272D583CC}"/>
            </c:ext>
          </c:extLst>
        </c:ser>
        <c:ser>
          <c:idx val="1"/>
          <c:order val="1"/>
          <c:tx>
            <c:strRef>
              <c:f>'7. Proposals Comparison'!$A$6</c:f>
              <c:strCache>
                <c:ptCount val="1"/>
                <c:pt idx="0">
                  <c:v>Jay Clayton</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2"/>
              <c:layout>
                <c:manualLayout>
                  <c:x val="-1.6923016483238955E-2"/>
                  <c:y val="2.0387815056985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B2-40C6-B02D-879272D583CC}"/>
                </c:ext>
              </c:extLst>
            </c:dLbl>
            <c:dLbl>
              <c:idx val="3"/>
              <c:layout>
                <c:manualLayout>
                  <c:x val="-2.7649950835791543E-2"/>
                  <c:y val="-1.863657691817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B2-40C6-B02D-879272D583CC}"/>
                </c:ext>
              </c:extLst>
            </c:dLbl>
            <c:dLbl>
              <c:idx val="4"/>
              <c:layout>
                <c:manualLayout>
                  <c:x val="-2.1406884011202092E-2"/>
                  <c:y val="-2.8682693060830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B2-40C6-B02D-879272D583CC}"/>
                </c:ext>
              </c:extLst>
            </c:dLbl>
            <c:dLbl>
              <c:idx val="5"/>
              <c:layout>
                <c:manualLayout>
                  <c:x val="-2.0865748873336663E-2"/>
                  <c:y val="-3.14847930913892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1B2-40C6-B02D-879272D583CC}"/>
                </c:ext>
              </c:extLst>
            </c:dLbl>
            <c:dLbl>
              <c:idx val="8"/>
              <c:layout>
                <c:manualLayout>
                  <c:x val="-3.5892853818804561E-2"/>
                  <c:y val="-3.0352960266163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'7. Proposals Comparison'!$C$4:$M$4</c15:sqref>
                  </c15:fullRef>
                </c:ext>
              </c:extLst>
              <c:f>'7. Proposals Comparison'!$C$4:$L$4</c:f>
              <c:strCache>
                <c:ptCount val="10"/>
                <c:pt idx="1">
                  <c:v>Month 6</c:v>
                </c:pt>
                <c:pt idx="3">
                  <c:v>Month 12</c:v>
                </c:pt>
                <c:pt idx="5">
                  <c:v>Month 18</c:v>
                </c:pt>
                <c:pt idx="7">
                  <c:v>Month 24</c:v>
                </c:pt>
                <c:pt idx="9">
                  <c:v>Month 30</c:v>
                </c:pt>
              </c:strCache>
            </c:strRef>
          </c:cat>
          <c:val>
            <c:numRef>
              <c:extLst>
                <c:ext xmlns:c15="http://schemas.microsoft.com/office/drawing/2012/chart" uri="{02D57815-91ED-43cb-92C2-25804820EDAC}">
                  <c15:fullRef>
                    <c15:sqref>'7. Proposals Comparison'!$C$6:$M$6</c15:sqref>
                  </c15:fullRef>
                </c:ext>
              </c:extLst>
              <c:f>'7. Proposals Comparison'!$C$6:$L$6</c:f>
              <c:numCache>
                <c:formatCode>General</c:formatCode>
                <c:ptCount val="10"/>
                <c:pt idx="0">
                  <c:v>0</c:v>
                </c:pt>
                <c:pt idx="1">
                  <c:v>2</c:v>
                </c:pt>
                <c:pt idx="2">
                  <c:v>3</c:v>
                </c:pt>
                <c:pt idx="3">
                  <c:v>5</c:v>
                </c:pt>
                <c:pt idx="4">
                  <c:v>14</c:v>
                </c:pt>
                <c:pt idx="5">
                  <c:v>18</c:v>
                </c:pt>
                <c:pt idx="6">
                  <c:v>21</c:v>
                </c:pt>
                <c:pt idx="7">
                  <c:v>24</c:v>
                </c:pt>
                <c:pt idx="8">
                  <c:v>27</c:v>
                </c:pt>
                <c:pt idx="9">
                  <c:v>35</c:v>
                </c:pt>
              </c:numCache>
            </c:numRef>
          </c:val>
          <c:smooth val="0"/>
          <c:extLst>
            <c:ext xmlns:c16="http://schemas.microsoft.com/office/drawing/2014/chart" uri="{C3380CC4-5D6E-409C-BE32-E72D297353CC}">
              <c16:uniqueId val="{00000001-01B2-40C6-B02D-879272D583CC}"/>
            </c:ext>
          </c:extLst>
        </c:ser>
        <c:ser>
          <c:idx val="2"/>
          <c:order val="2"/>
          <c:tx>
            <c:strRef>
              <c:f>'7. Proposals Comparison'!$A$5</c:f>
              <c:strCache>
                <c:ptCount val="1"/>
                <c:pt idx="0">
                  <c:v>Mary Jo White</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dLbl>
              <c:idx val="2"/>
              <c:layout>
                <c:manualLayout>
                  <c:x val="-4.3006830133404195E-3"/>
                  <c:y val="1.49885875099148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B2-40C6-B02D-879272D583CC}"/>
                </c:ext>
              </c:extLst>
            </c:dLbl>
            <c:dLbl>
              <c:idx val="3"/>
              <c:layout>
                <c:manualLayout>
                  <c:x val="-2.7649950835791543E-2"/>
                  <c:y val="-2.437751505075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1B2-40C6-B02D-879272D583CC}"/>
                </c:ext>
              </c:extLst>
            </c:dLbl>
            <c:dLbl>
              <c:idx val="4"/>
              <c:layout>
                <c:manualLayout>
                  <c:x val="-1.9964418203961141E-2"/>
                  <c:y val="3.4542832967258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99-4C9F-92FA-98E0ABED2404}"/>
                </c:ext>
              </c:extLst>
            </c:dLbl>
            <c:dLbl>
              <c:idx val="5"/>
              <c:layout>
                <c:manualLayout>
                  <c:x val="-1.9964418203961141E-2"/>
                  <c:y val="2.8938632906141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99-4C9F-92FA-98E0ABED2404}"/>
                </c:ext>
              </c:extLst>
            </c:dLbl>
            <c:dLbl>
              <c:idx val="6"/>
              <c:layout>
                <c:manualLayout>
                  <c:x val="-2.568338249754179E-2"/>
                  <c:y val="3.87728044075938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B2-40C6-B02D-879272D583CC}"/>
                </c:ext>
              </c:extLst>
            </c:dLbl>
            <c:dLbl>
              <c:idx val="7"/>
              <c:layout>
                <c:manualLayout>
                  <c:x val="-2.568338249754179E-2"/>
                  <c:y val="3.590233534130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B2-40C6-B02D-879272D583CC}"/>
                </c:ext>
              </c:extLst>
            </c:dLbl>
            <c:dLbl>
              <c:idx val="8"/>
              <c:layout>
                <c:manualLayout>
                  <c:x val="-3.5742149252620155E-2"/>
                  <c:y val="2.7603514277880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'7. Proposals Comparison'!$C$4:$M$4</c15:sqref>
                  </c15:fullRef>
                </c:ext>
              </c:extLst>
              <c:f>'7. Proposals Comparison'!$C$4:$L$4</c:f>
              <c:strCache>
                <c:ptCount val="10"/>
                <c:pt idx="1">
                  <c:v>Month 6</c:v>
                </c:pt>
                <c:pt idx="3">
                  <c:v>Month 12</c:v>
                </c:pt>
                <c:pt idx="5">
                  <c:v>Month 18</c:v>
                </c:pt>
                <c:pt idx="7">
                  <c:v>Month 24</c:v>
                </c:pt>
                <c:pt idx="9">
                  <c:v>Month 30</c:v>
                </c:pt>
              </c:strCache>
            </c:strRef>
          </c:cat>
          <c:val>
            <c:numRef>
              <c:extLst>
                <c:ext xmlns:c15="http://schemas.microsoft.com/office/drawing/2012/chart" uri="{02D57815-91ED-43cb-92C2-25804820EDAC}">
                  <c15:fullRef>
                    <c15:sqref>'7. Proposals Comparison'!$C$5:$M$5</c15:sqref>
                  </c15:fullRef>
                </c:ext>
              </c:extLst>
              <c:f>'7. Proposals Comparison'!$C$5:$L$5</c:f>
              <c:numCache>
                <c:formatCode>General</c:formatCode>
                <c:ptCount val="10"/>
                <c:pt idx="0">
                  <c:v>0</c:v>
                </c:pt>
                <c:pt idx="1">
                  <c:v>5</c:v>
                </c:pt>
                <c:pt idx="2">
                  <c:v>7</c:v>
                </c:pt>
                <c:pt idx="3">
                  <c:v>9</c:v>
                </c:pt>
                <c:pt idx="4">
                  <c:v>11</c:v>
                </c:pt>
                <c:pt idx="5">
                  <c:v>14</c:v>
                </c:pt>
                <c:pt idx="6">
                  <c:v>15</c:v>
                </c:pt>
                <c:pt idx="7">
                  <c:v>18</c:v>
                </c:pt>
                <c:pt idx="8">
                  <c:v>23</c:v>
                </c:pt>
                <c:pt idx="9">
                  <c:v>28</c:v>
                </c:pt>
              </c:numCache>
            </c:numRef>
          </c:val>
          <c:smooth val="0"/>
          <c:extLst>
            <c:ext xmlns:c16="http://schemas.microsoft.com/office/drawing/2014/chart" uri="{C3380CC4-5D6E-409C-BE32-E72D297353CC}">
              <c16:uniqueId val="{00000002-01B2-40C6-B02D-879272D583CC}"/>
            </c:ext>
          </c:extLst>
        </c:ser>
        <c:dLbls>
          <c:dLblPos val="t"/>
          <c:showLegendKey val="0"/>
          <c:showVal val="1"/>
          <c:showCatName val="0"/>
          <c:showSerName val="0"/>
          <c:showPercent val="0"/>
          <c:showBubbleSize val="0"/>
        </c:dLbls>
        <c:marker val="1"/>
        <c:smooth val="0"/>
        <c:axId val="1534732383"/>
        <c:axId val="1402472495"/>
      </c:lineChart>
      <c:catAx>
        <c:axId val="1534732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402472495"/>
        <c:crosses val="autoZero"/>
        <c:auto val="0"/>
        <c:lblAlgn val="ctr"/>
        <c:lblOffset val="150"/>
        <c:tickLblSkip val="1"/>
        <c:tickMarkSkip val="1"/>
        <c:noMultiLvlLbl val="0"/>
      </c:catAx>
      <c:valAx>
        <c:axId val="1402472495"/>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 </a:t>
                </a:r>
                <a:r>
                  <a:rPr lang="en-US" sz="1000"/>
                  <a:t>Number of Rule Proposals Issued</a:t>
                </a:r>
              </a:p>
              <a:p>
                <a:pPr>
                  <a:defRPr/>
                </a:pPr>
                <a:endParaRPr lang="en-US"/>
              </a:p>
            </c:rich>
          </c:tx>
          <c:layout>
            <c:manualLayout>
              <c:xMode val="edge"/>
              <c:yMode val="edge"/>
              <c:x val="9.8328810593591061E-3"/>
              <c:y val="0.2495321824926334"/>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1534732383"/>
        <c:crossesAt val="1"/>
        <c:crossBetween val="midCat"/>
      </c:valAx>
      <c:spPr>
        <a:noFill/>
        <a:ln>
          <a:solidFill>
            <a:schemeClr val="tx1">
              <a:lumMod val="15000"/>
              <a:lumOff val="85000"/>
            </a:schemeClr>
          </a:solid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New SEC</a:t>
            </a:r>
            <a:r>
              <a:rPr lang="en-US" baseline="0"/>
              <a:t> Rule Proposals with Statutory Mandates under Chair Gensler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v>Rules</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2D-4F8A-BD6F-6562093DB81D}"/>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1-023D-4EE2-8D73-BD8A511D1254}"/>
              </c:ext>
            </c:extLst>
          </c:dPt>
          <c:dLbls>
            <c:dLbl>
              <c:idx val="1"/>
              <c:tx>
                <c:rich>
                  <a:bodyPr rot="0" spcFirstLastPara="1" vertOverflow="ellipsis" vert="horz" wrap="square" lIns="38100" tIns="19050" rIns="38100" bIns="19050" anchor="ctr" anchorCtr="1">
                    <a:noAutofit/>
                  </a:bodyPr>
                  <a:lstStyle/>
                  <a:p>
                    <a:pPr>
                      <a:defRPr sz="1100" b="0" i="0" u="none" strike="noStrike" kern="1200" baseline="0">
                        <a:solidFill>
                          <a:schemeClr val="tx1"/>
                        </a:solidFill>
                        <a:latin typeface="+mn-lt"/>
                        <a:ea typeface="+mn-ea"/>
                        <a:cs typeface="+mn-cs"/>
                      </a:defRPr>
                    </a:pPr>
                    <a:fld id="{376F0812-F984-413E-86BC-D52B2799E94D}" type="VALUE">
                      <a:rPr lang="en-US" sz="1100">
                        <a:solidFill>
                          <a:schemeClr val="tx1"/>
                        </a:solidFill>
                      </a:rPr>
                      <a:pPr>
                        <a:defRPr sz="1100">
                          <a:solidFill>
                            <a:schemeClr val="tx1"/>
                          </a:solidFill>
                        </a:defRPr>
                      </a:pPr>
                      <a:t>[VALUE]</a:t>
                    </a:fld>
                    <a:endParaRPr lang="en-US"/>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08"/>
                      <c:h val="0.16666666666666666"/>
                    </c:manualLayout>
                  </c15:layout>
                  <c15:dlblFieldTable/>
                  <c15:showDataLabelsRange val="0"/>
                </c:ext>
                <c:ext xmlns:c16="http://schemas.microsoft.com/office/drawing/2014/chart" uri="{C3380CC4-5D6E-409C-BE32-E72D297353CC}">
                  <c16:uniqueId val="{00000001-023D-4EE2-8D73-BD8A511D125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'8. Statutory Mandates'!$B$3:$B$4</c:f>
              <c:strCache>
                <c:ptCount val="2"/>
                <c:pt idx="0">
                  <c:v>Proposals with a statutory mandate</c:v>
                </c:pt>
                <c:pt idx="1">
                  <c:v>Proposals without a statutory mandate</c:v>
                </c:pt>
              </c:strCache>
            </c:strRef>
          </c:cat>
          <c:val>
            <c:numRef>
              <c:f>'8. Statutory Mandates'!$C$3:$C$4</c:f>
              <c:numCache>
                <c:formatCode>General</c:formatCode>
                <c:ptCount val="2"/>
                <c:pt idx="0">
                  <c:v>9</c:v>
                </c:pt>
                <c:pt idx="1">
                  <c:v>45</c:v>
                </c:pt>
              </c:numCache>
            </c:numRef>
          </c:val>
          <c:extLst>
            <c:ext xmlns:c16="http://schemas.microsoft.com/office/drawing/2014/chart" uri="{C3380CC4-5D6E-409C-BE32-E72D297353CC}">
              <c16:uniqueId val="{00000000-023D-4EE2-8D73-BD8A511D1254}"/>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baseline="0"/>
              <a:t>Rules Both Proposed and Finalized </a:t>
            </a:r>
          </a:p>
          <a:p>
            <a:pPr>
              <a:defRPr/>
            </a:pPr>
            <a:r>
              <a:rPr lang="en-US" sz="1100" b="1" baseline="0"/>
              <a:t>During the First 37 Months of SEC Chairs' Tenures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'9. Finalizations Comparison'!$C$15:$C$16</c:f>
              <c:strCache>
                <c:ptCount val="2"/>
                <c:pt idx="0">
                  <c:v>Rules Proposed and Finalized During First 37 months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('9. Finalizations Comparison'!$B$5:$B$7,'9. Finalizations Comparison'!$B$17,'9. Finalizations Comparison'!$B$18,'9. Finalizations Comparison'!$B$19)</c15:sqref>
                  </c15:fullRef>
                </c:ext>
              </c:extLst>
              <c:f>('9. Finalizations Comparison'!$B$17,'9. Finalizations Comparison'!$B$18,'9. Finalizations Comparison'!$B$19)</c:f>
              <c:strCache>
                <c:ptCount val="3"/>
                <c:pt idx="0">
                  <c:v>White </c:v>
                </c:pt>
                <c:pt idx="1">
                  <c:v>Clayton</c:v>
                </c:pt>
                <c:pt idx="2">
                  <c:v>Gensler </c:v>
                </c:pt>
              </c:strCache>
            </c:strRef>
          </c:cat>
          <c:val>
            <c:numRef>
              <c:extLst>
                <c:ext xmlns:c15="http://schemas.microsoft.com/office/drawing/2012/chart" uri="{02D57815-91ED-43cb-92C2-25804820EDAC}">
                  <c15:fullRef>
                    <c15:sqref>('9. Finalizations Comparison'!$C$5:$C$7,'9. Finalizations Comparison'!$C$17,'9. Finalizations Comparison'!$C$18,'9. Finalizations Comparison'!$C$19)</c15:sqref>
                  </c15:fullRef>
                </c:ext>
              </c:extLst>
              <c:f>('9. Finalizations Comparison'!$C$17,'9. Finalizations Comparison'!$C$18,'9. Finalizations Comparison'!$C$19)</c:f>
              <c:numCache>
                <c:formatCode>General</c:formatCode>
                <c:ptCount val="3"/>
                <c:pt idx="0">
                  <c:v>11</c:v>
                </c:pt>
                <c:pt idx="1">
                  <c:v>24</c:v>
                </c:pt>
                <c:pt idx="2">
                  <c:v>33</c:v>
                </c:pt>
              </c:numCache>
            </c:numRef>
          </c:val>
          <c:extLst>
            <c:ext xmlns:c15="http://schemas.microsoft.com/office/drawing/2012/chart" uri="{02D57815-91ED-43cb-92C2-25804820EDAC}">
              <c15:categoryFilterExceptions>
                <c15:categoryFilterException>
                  <c15:sqref>'9. Finalizations Comparison'!$C$5</c15:sqref>
                  <c15:dLbl>
                    <c:idx val="-1"/>
                    <c:layout>
                      <c:manualLayout>
                        <c:x val="-8.3333333333333332E-3"/>
                        <c:y val="-0.12837108953613807"/>
                      </c:manualLayout>
                    </c:layout>
                    <c:tx>
                      <c:rich>
                        <a:bodyPr/>
                        <a:lstStyle/>
                        <a:p>
                          <a:fld id="{C71C7FA9-7BE7-47D2-B35F-96DC99C6A8B4}" type="VALUE">
                            <a:rPr lang="en-US">
                              <a:solidFill>
                                <a:schemeClr val="tx1"/>
                              </a:solidFill>
                            </a:rPr>
                            <a:pPr/>
                            <a:t>[VALUE]</a:t>
                          </a:fld>
                          <a:endParaRPr lang="en-US"/>
                        </a:p>
                      </c:rich>
                    </c:tx>
                    <c:showLegendKey val="0"/>
                    <c:showVal val="1"/>
                    <c:showCatName val="0"/>
                    <c:showSerName val="0"/>
                    <c:showPercent val="0"/>
                    <c:showBubbleSize val="0"/>
                    <c:extLst>
                      <c:ext uri="{CE6537A1-D6FC-4f65-9D91-7224C49458BB}">
                        <c15:dlblFieldTable/>
                        <c15:showDataLabelsRange val="0"/>
                      </c:ext>
                      <c:ext xmlns:c16="http://schemas.microsoft.com/office/drawing/2014/chart" uri="{C3380CC4-5D6E-409C-BE32-E72D297353CC}">
                        <c16:uniqueId val="{00000000-9B5B-415B-93D9-DA381B58BA8E}"/>
                      </c:ext>
                    </c:extLst>
                  </c15:dLbl>
                </c15:categoryFilterException>
                <c15:categoryFilterException>
                  <c15:sqref>'9. Finalizations Comparison'!$C$6</c15:sqref>
                  <c15:dLbl>
                    <c:idx val="-1"/>
                    <c:layout>
                      <c:manualLayout>
                        <c:x val="-2.7777777777778798E-3"/>
                        <c:y val="-0.2037037037037037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1-9B5B-415B-93D9-DA381B58BA8E}"/>
                      </c:ext>
                    </c:extLst>
                  </c15:dLbl>
                </c15:categoryFilterException>
              </c15:categoryFilterExceptions>
            </c:ext>
            <c:ext xmlns:c16="http://schemas.microsoft.com/office/drawing/2014/chart" uri="{C3380CC4-5D6E-409C-BE32-E72D297353CC}">
              <c16:uniqueId val="{00000002-8F18-4584-9A7A-FA056A6FB5FA}"/>
            </c:ext>
          </c:extLst>
        </c:ser>
        <c:dLbls>
          <c:showLegendKey val="0"/>
          <c:showVal val="0"/>
          <c:showCatName val="0"/>
          <c:showSerName val="0"/>
          <c:showPercent val="0"/>
          <c:showBubbleSize val="0"/>
        </c:dLbls>
        <c:gapWidth val="150"/>
        <c:overlap val="100"/>
        <c:axId val="1739259552"/>
        <c:axId val="1270629120"/>
      </c:barChart>
      <c:catAx>
        <c:axId val="173925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70629120"/>
        <c:crosses val="autoZero"/>
        <c:auto val="1"/>
        <c:lblAlgn val="ctr"/>
        <c:lblOffset val="100"/>
        <c:noMultiLvlLbl val="0"/>
      </c:catAx>
      <c:valAx>
        <c:axId val="1270629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9259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Former and Current SEC Rulemaking Dockets: New Rules that Each Chair Both Proposed and Finalized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'9. Finalizations Comparison'!$C$3:$C$4</c:f>
              <c:strCache>
                <c:ptCount val="2"/>
                <c:pt idx="0">
                  <c:v>Rules Proposed and Finalized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Finalizations Comparison'!$B$5:$B$7</c:f>
              <c:strCache>
                <c:ptCount val="3"/>
                <c:pt idx="0">
                  <c:v>White (full tenure)</c:v>
                </c:pt>
                <c:pt idx="1">
                  <c:v>Clayton (full tenure)</c:v>
                </c:pt>
                <c:pt idx="2">
                  <c:v>Gensler: to date (33) + projected (17)</c:v>
                </c:pt>
              </c:strCache>
            </c:strRef>
          </c:cat>
          <c:val>
            <c:numRef>
              <c:f>'9. Finalizations Comparison'!$C$5:$C$7</c:f>
              <c:numCache>
                <c:formatCode>General</c:formatCode>
                <c:ptCount val="3"/>
                <c:pt idx="0">
                  <c:v>22</c:v>
                </c:pt>
                <c:pt idx="1">
                  <c:v>45</c:v>
                </c:pt>
                <c:pt idx="2">
                  <c:v>33</c:v>
                </c:pt>
              </c:numCache>
            </c:numRef>
          </c:val>
          <c:extLst>
            <c:ext xmlns:c16="http://schemas.microsoft.com/office/drawing/2014/chart" uri="{C3380CC4-5D6E-409C-BE32-E72D297353CC}">
              <c16:uniqueId val="{00000000-D7AB-4625-AB68-BE7B44C07B14}"/>
            </c:ext>
          </c:extLst>
        </c:ser>
        <c:ser>
          <c:idx val="1"/>
          <c:order val="1"/>
          <c:tx>
            <c:strRef>
              <c:f>'9. Finalizations Comparison'!$D$3:$D$4</c:f>
              <c:strCache>
                <c:ptCount val="2"/>
                <c:pt idx="0">
                  <c:v>Remaining Rules to be Proposed and Finalized via Fall 2023 Reg Agenda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'9. Finalizations Comparison'!$D$5:$D$7</c:f>
              <c:numCache>
                <c:formatCode>General</c:formatCode>
                <c:ptCount val="3"/>
                <c:pt idx="2">
                  <c:v>17</c:v>
                </c:pt>
              </c:numCache>
            </c:numRef>
          </c:val>
          <c:extLst>
            <c:ext xmlns:c16="http://schemas.microsoft.com/office/drawing/2014/chart" uri="{C3380CC4-5D6E-409C-BE32-E72D297353CC}">
              <c16:uniqueId val="{00000001-D7AB-4625-AB68-BE7B44C07B14}"/>
            </c:ext>
          </c:extLst>
        </c:ser>
        <c:dLbls>
          <c:dLblPos val="ctr"/>
          <c:showLegendKey val="0"/>
          <c:showVal val="1"/>
          <c:showCatName val="0"/>
          <c:showSerName val="0"/>
          <c:showPercent val="0"/>
          <c:showBubbleSize val="0"/>
        </c:dLbls>
        <c:gapWidth val="150"/>
        <c:overlap val="100"/>
        <c:axId val="152642128"/>
        <c:axId val="1134815392"/>
      </c:barChart>
      <c:catAx>
        <c:axId val="15264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34815392"/>
        <c:crosses val="autoZero"/>
        <c:auto val="1"/>
        <c:lblAlgn val="ctr"/>
        <c:lblOffset val="100"/>
        <c:noMultiLvlLbl val="0"/>
      </c:catAx>
      <c:valAx>
        <c:axId val="1134815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42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600" b="1" u="sng" baseline="0"/>
              <a:t> </a:t>
            </a:r>
            <a:r>
              <a:rPr lang="en-US" sz="1600" b="1" u="sng" baseline="0">
                <a:solidFill>
                  <a:sysClr val="windowText" lastClr="000000"/>
                </a:solidFill>
              </a:rPr>
              <a:t>SEC Proposed and Finalized Rules' Implementation Periods Under Chair Gensler</a:t>
            </a:r>
          </a:p>
          <a:p>
            <a:pPr>
              <a:defRPr b="1" u="sng"/>
            </a:pPr>
            <a:r>
              <a:rPr lang="en-US" sz="1200" b="1" u="none" baseline="0">
                <a:solidFill>
                  <a:srgbClr val="92D050"/>
                </a:solidFill>
              </a:rPr>
              <a:t>Green</a:t>
            </a:r>
            <a:r>
              <a:rPr lang="en-US" sz="1200" b="0" u="none" baseline="0">
                <a:solidFill>
                  <a:schemeClr val="accent6">
                    <a:lumMod val="20000"/>
                    <a:lumOff val="80000"/>
                  </a:schemeClr>
                </a:solidFill>
              </a:rPr>
              <a:t> </a:t>
            </a:r>
            <a:r>
              <a:rPr lang="en-US" sz="1200" b="0" u="none" baseline="0">
                <a:solidFill>
                  <a:sysClr val="windowText" lastClr="000000"/>
                </a:solidFill>
              </a:rPr>
              <a:t>= Finalized rules </a:t>
            </a:r>
            <a:r>
              <a:rPr lang="en-US" sz="1200" b="1" u="none" baseline="0">
                <a:solidFill>
                  <a:schemeClr val="accent3">
                    <a:lumMod val="50000"/>
                  </a:schemeClr>
                </a:solidFill>
              </a:rPr>
              <a:t>Blue</a:t>
            </a:r>
            <a:r>
              <a:rPr lang="en-US" sz="1200" b="0" u="none" baseline="0"/>
              <a:t> </a:t>
            </a:r>
            <a:r>
              <a:rPr lang="en-US" sz="1200" b="0" u="none" baseline="0">
                <a:solidFill>
                  <a:sysClr val="windowText" lastClr="000000"/>
                </a:solidFill>
              </a:rPr>
              <a:t>= Proposed but not finalized rules</a:t>
            </a:r>
          </a:p>
        </c:rich>
      </c:tx>
      <c:layout>
        <c:manualLayout>
          <c:xMode val="edge"/>
          <c:yMode val="edge"/>
          <c:x val="0.28610057574843895"/>
          <c:y val="7.8357616139200972E-3"/>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7569271174857597"/>
          <c:y val="6.4118957137403926E-2"/>
          <c:w val="0.50026152957091685"/>
          <c:h val="0.90315263402311263"/>
        </c:manualLayout>
      </c:layout>
      <c:barChart>
        <c:barDir val="bar"/>
        <c:grouping val="stacked"/>
        <c:varyColors val="0"/>
        <c:ser>
          <c:idx val="0"/>
          <c:order val="0"/>
          <c:tx>
            <c:strRef>
              <c:f>'10. Implementation Periods'!$L$3</c:f>
              <c:strCache>
                <c:ptCount val="1"/>
                <c:pt idx="0">
                  <c:v>Finalization Date</c:v>
                </c:pt>
              </c:strCache>
            </c:strRef>
          </c:tx>
          <c:spPr>
            <a:noFill/>
            <a:ln>
              <a:noFill/>
            </a:ln>
            <a:effectLst/>
          </c:spPr>
          <c:invertIfNegative val="0"/>
          <c:cat>
            <c:strRef>
              <c:f>'10. Implementation Periods'!$K$4:$K$50</c:f>
              <c:strCache>
                <c:ptCount val="47"/>
                <c:pt idx="0">
                  <c:v>Daily Computation of Customer and Broker-Dealer Reserve Requirements under the Broker-Dealer Customer Protection Rule</c:v>
                </c:pt>
                <c:pt idx="1">
                  <c:v>Electronic Submission of Certain Materials Under the SEA; Amendments Regarding FOCUS Report</c:v>
                </c:pt>
                <c:pt idx="2">
                  <c:v>Substantial Implementation, Duplication, and Resubmission of Shareholder Proposals Under Exchange Act Rule 14a-8</c:v>
                </c:pt>
                <c:pt idx="3">
                  <c:v>Cybersecurity Risk Management for Investment Advisers, Registered Investment Companies, and Business Development Companies</c:v>
                </c:pt>
                <c:pt idx="4">
                  <c:v>Position Reporting of Large Security-Based Swap Positions</c:v>
                </c:pt>
                <c:pt idx="5">
                  <c:v>Cybersecurity Risk Management Rule for Broker-Dealers, Clearing Agencies, Major Security-Based Swap Participants, the Municipal Securities Rulemaking Board, National Securities Associations, National Securities Exchanges, Security-Based Swap Data Repositor</c:v>
                </c:pt>
                <c:pt idx="6">
                  <c:v>Order Competition Rule</c:v>
                </c:pt>
                <c:pt idx="7">
                  <c:v>Regulation Best Execution  </c:v>
                </c:pt>
                <c:pt idx="8">
                  <c:v>Regulation Systems Compliance and Integrity</c:v>
                </c:pt>
                <c:pt idx="9">
                  <c:v>Conflicts of Interest Associated with the Use of Predictive Data Analytics by Broker-Dealers and Investment Advisers</c:v>
                </c:pt>
                <c:pt idx="10">
                  <c:v>Regulation S P Changes</c:v>
                </c:pt>
                <c:pt idx="11">
                  <c:v>Regulation NMS: Minimum Pricing Increments, Access Fees, and Transparency of Better Priced Orders  </c:v>
                </c:pt>
                <c:pt idx="12">
                  <c:v>Outsourcing by Investment Advisers</c:v>
                </c:pt>
                <c:pt idx="13">
                  <c:v>Safeguarding Advisory Client Assets</c:v>
                </c:pt>
                <c:pt idx="14">
                  <c:v>Open-End Fund Liquidity and Dilution Management</c:v>
                </c:pt>
                <c:pt idx="15">
                  <c:v>Rules Related to Investment Companies and IAs to Address Matters Relating to ESG Factors</c:v>
                </c:pt>
                <c:pt idx="16">
                  <c:v>Amdts to Reg ATS</c:v>
                </c:pt>
                <c:pt idx="17">
                  <c:v>Proposed Amendments to the National Market System Plan Governing the Consolidated Audit Trail To Enhance Data Security</c:v>
                </c:pt>
                <c:pt idx="18">
                  <c:v>Exemption for Certain Investment Advisers Operating Through the Internet</c:v>
                </c:pt>
                <c:pt idx="19">
                  <c:v>Disclosure of Order Execution Information</c:v>
                </c:pt>
                <c:pt idx="20">
                  <c:v>Climate Change Disclosure for Public Companies</c:v>
                </c:pt>
                <c:pt idx="21">
                  <c:v>Further Amdts to Form PF (joint with CFTC)</c:v>
                </c:pt>
                <c:pt idx="22">
                  <c:v>Further Def of "As Part of a Regular Business" in the Def of Dealer and Govt Securities Dealer</c:v>
                </c:pt>
                <c:pt idx="23">
                  <c:v>SPACs</c:v>
                </c:pt>
                <c:pt idx="24">
                  <c:v>Standards for Covered Clearing Agencies</c:v>
                </c:pt>
                <c:pt idx="25">
                  <c:v>Prohibition Against Conflicts of Interest in Certain Securitizations</c:v>
                </c:pt>
                <c:pt idx="26">
                  <c:v>Clearing Agency Governance and Conflicts of Interest</c:v>
                </c:pt>
                <c:pt idx="27">
                  <c:v>Security-based Swap SEFs</c:v>
                </c:pt>
                <c:pt idx="28">
                  <c:v>Short Position and Short Activity Reporting by Institutional Investment Managers</c:v>
                </c:pt>
                <c:pt idx="29">
                  <c:v>Reporting of Securities Loans</c:v>
                </c:pt>
                <c:pt idx="30">
                  <c:v>Modernization of Beneficial Ownership Reporting</c:v>
                </c:pt>
                <c:pt idx="31">
                  <c:v>Investment Company Names </c:v>
                </c:pt>
                <c:pt idx="32">
                  <c:v>Private Fund Advisers</c:v>
                </c:pt>
                <c:pt idx="33">
                  <c:v>Exemption for Certain Exchange Members</c:v>
                </c:pt>
                <c:pt idx="34">
                  <c:v>Cybersecurity Risk Management, Strategy, Governance, and Incident Disclosure</c:v>
                </c:pt>
                <c:pt idx="35">
                  <c:v>Money Market Fund Reforms</c:v>
                </c:pt>
                <c:pt idx="36">
                  <c:v>Removal of References to Credit Ratings From Regulation M</c:v>
                </c:pt>
                <c:pt idx="37">
                  <c:v>Prohibition Against Fraud etc. re: SBSs; Prohibition Against Undue Influence Over CCOs</c:v>
                </c:pt>
                <c:pt idx="38">
                  <c:v>Amdts to Form PF for Large PE and Liquidity Fund Advisers</c:v>
                </c:pt>
                <c:pt idx="39">
                  <c:v>Share Repurchase Disclosure Modernization</c:v>
                </c:pt>
                <c:pt idx="40">
                  <c:v>T+1 Accelerated Settlement</c:v>
                </c:pt>
                <c:pt idx="41">
                  <c:v>Rule 10b5-1 and Insider Trading</c:v>
                </c:pt>
                <c:pt idx="42">
                  <c:v>Enhanced Reporting of PVs by Reg. Mgmt. ICs; Reporting on Exec. Comp. Votes by Inst. Invst. Managers</c:v>
                </c:pt>
                <c:pt idx="43">
                  <c:v>Electronic Recordkeeping Requirements for BDs and SBS Dealers and Major SBS Participants</c:v>
                </c:pt>
                <c:pt idx="44">
                  <c:v>Proxy Voting Advice</c:v>
                </c:pt>
                <c:pt idx="45">
                  <c:v>Electronic Submission of Applications for Orders Under the AA, Confidential Treatment Requests for Filings on Form 13F, and ADV-NR</c:v>
                </c:pt>
                <c:pt idx="46">
                  <c:v>Updating EDGAR Filing Requirements</c:v>
                </c:pt>
              </c:strCache>
            </c:strRef>
          </c:cat>
          <c:val>
            <c:numRef>
              <c:f>'10. Implementation Periods'!$L$4:$L$50</c:f>
              <c:numCache>
                <c:formatCode>m/d/yyyy</c:formatCode>
                <c:ptCount val="47"/>
                <c:pt idx="0">
                  <c:v>45566</c:v>
                </c:pt>
                <c:pt idx="1">
                  <c:v>45566</c:v>
                </c:pt>
                <c:pt idx="2">
                  <c:v>45566</c:v>
                </c:pt>
                <c:pt idx="3">
                  <c:v>45383</c:v>
                </c:pt>
                <c:pt idx="4">
                  <c:v>45383</c:v>
                </c:pt>
                <c:pt idx="5">
                  <c:v>45383</c:v>
                </c:pt>
                <c:pt idx="6">
                  <c:v>45383</c:v>
                </c:pt>
                <c:pt idx="7">
                  <c:v>45383</c:v>
                </c:pt>
                <c:pt idx="8">
                  <c:v>45383</c:v>
                </c:pt>
                <c:pt idx="9">
                  <c:v>45383</c:v>
                </c:pt>
                <c:pt idx="10">
                  <c:v>45383</c:v>
                </c:pt>
                <c:pt idx="11">
                  <c:v>45383</c:v>
                </c:pt>
                <c:pt idx="12">
                  <c:v>45383</c:v>
                </c:pt>
                <c:pt idx="13">
                  <c:v>45383</c:v>
                </c:pt>
                <c:pt idx="14">
                  <c:v>45383</c:v>
                </c:pt>
                <c:pt idx="15">
                  <c:v>45383</c:v>
                </c:pt>
                <c:pt idx="16">
                  <c:v>45383</c:v>
                </c:pt>
                <c:pt idx="17">
                  <c:v>45383</c:v>
                </c:pt>
                <c:pt idx="18">
                  <c:v>45378</c:v>
                </c:pt>
                <c:pt idx="19">
                  <c:v>45357</c:v>
                </c:pt>
                <c:pt idx="20">
                  <c:v>45357</c:v>
                </c:pt>
                <c:pt idx="21">
                  <c:v>45363</c:v>
                </c:pt>
                <c:pt idx="22">
                  <c:v>45351</c:v>
                </c:pt>
                <c:pt idx="23">
                  <c:v>45348</c:v>
                </c:pt>
                <c:pt idx="24">
                  <c:v>45273</c:v>
                </c:pt>
                <c:pt idx="25">
                  <c:v>45267</c:v>
                </c:pt>
                <c:pt idx="26">
                  <c:v>45265</c:v>
                </c:pt>
                <c:pt idx="27">
                  <c:v>45232</c:v>
                </c:pt>
                <c:pt idx="28">
                  <c:v>45212</c:v>
                </c:pt>
                <c:pt idx="29">
                  <c:v>45212</c:v>
                </c:pt>
                <c:pt idx="30">
                  <c:v>45209</c:v>
                </c:pt>
                <c:pt idx="31">
                  <c:v>45189</c:v>
                </c:pt>
                <c:pt idx="32">
                  <c:v>45161</c:v>
                </c:pt>
                <c:pt idx="33">
                  <c:v>45161</c:v>
                </c:pt>
                <c:pt idx="34">
                  <c:v>45133</c:v>
                </c:pt>
                <c:pt idx="35">
                  <c:v>45119</c:v>
                </c:pt>
                <c:pt idx="36">
                  <c:v>45084</c:v>
                </c:pt>
                <c:pt idx="37">
                  <c:v>45084</c:v>
                </c:pt>
                <c:pt idx="38">
                  <c:v>45049</c:v>
                </c:pt>
                <c:pt idx="39">
                  <c:v>45049</c:v>
                </c:pt>
                <c:pt idx="40">
                  <c:v>44972</c:v>
                </c:pt>
                <c:pt idx="41">
                  <c:v>44909</c:v>
                </c:pt>
                <c:pt idx="42">
                  <c:v>44867</c:v>
                </c:pt>
                <c:pt idx="43">
                  <c:v>44846</c:v>
                </c:pt>
                <c:pt idx="44">
                  <c:v>44755</c:v>
                </c:pt>
                <c:pt idx="45">
                  <c:v>44735</c:v>
                </c:pt>
                <c:pt idx="46">
                  <c:v>44714</c:v>
                </c:pt>
              </c:numCache>
            </c:numRef>
          </c:val>
          <c:extLst>
            <c:ext xmlns:c16="http://schemas.microsoft.com/office/drawing/2014/chart" uri="{C3380CC4-5D6E-409C-BE32-E72D297353CC}">
              <c16:uniqueId val="{00000000-0793-4063-B5F6-3E02D300FCF0}"/>
            </c:ext>
          </c:extLst>
        </c:ser>
        <c:ser>
          <c:idx val="1"/>
          <c:order val="1"/>
          <c:tx>
            <c:strRef>
              <c:f>'10. Implementation Periods'!$N$3</c:f>
              <c:strCache>
                <c:ptCount val="1"/>
                <c:pt idx="0">
                  <c:v>Days between Finalization and Compliance Date</c:v>
                </c:pt>
              </c:strCache>
            </c:strRef>
          </c:tx>
          <c:spPr>
            <a:solidFill>
              <a:schemeClr val="accent6">
                <a:lumMod val="40000"/>
                <a:lumOff val="60000"/>
              </a:schemeClr>
            </a:solidFill>
            <a:ln>
              <a:noFill/>
            </a:ln>
            <a:effectLst/>
          </c:spPr>
          <c:invertIfNegative val="0"/>
          <c:dPt>
            <c:idx val="0"/>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2-0793-4063-B5F6-3E02D300FCF0}"/>
              </c:ext>
            </c:extLst>
          </c:dPt>
          <c:dPt>
            <c:idx val="1"/>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4-0793-4063-B5F6-3E02D300FCF0}"/>
              </c:ext>
            </c:extLst>
          </c:dPt>
          <c:dPt>
            <c:idx val="2"/>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6-0793-4063-B5F6-3E02D300FCF0}"/>
              </c:ext>
            </c:extLst>
          </c:dPt>
          <c:dPt>
            <c:idx val="3"/>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8-0793-4063-B5F6-3E02D300FCF0}"/>
              </c:ext>
            </c:extLst>
          </c:dPt>
          <c:dPt>
            <c:idx val="4"/>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A-0793-4063-B5F6-3E02D300FCF0}"/>
              </c:ext>
            </c:extLst>
          </c:dPt>
          <c:dPt>
            <c:idx val="5"/>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C-0793-4063-B5F6-3E02D300FCF0}"/>
              </c:ext>
            </c:extLst>
          </c:dPt>
          <c:dPt>
            <c:idx val="6"/>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E-0793-4063-B5F6-3E02D300FCF0}"/>
              </c:ext>
            </c:extLst>
          </c:dPt>
          <c:dPt>
            <c:idx val="7"/>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10-0793-4063-B5F6-3E02D300FCF0}"/>
              </c:ext>
            </c:extLst>
          </c:dPt>
          <c:dPt>
            <c:idx val="8"/>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12-0793-4063-B5F6-3E02D300FCF0}"/>
              </c:ext>
            </c:extLst>
          </c:dPt>
          <c:dPt>
            <c:idx val="9"/>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14-0793-4063-B5F6-3E02D300FCF0}"/>
              </c:ext>
            </c:extLst>
          </c:dPt>
          <c:dPt>
            <c:idx val="10"/>
            <c:invertIfNegative val="0"/>
            <c:bubble3D val="0"/>
            <c:spPr>
              <a:solidFill>
                <a:schemeClr val="accent3">
                  <a:lumMod val="50000"/>
                </a:schemeClr>
              </a:solidFill>
              <a:ln>
                <a:noFill/>
              </a:ln>
              <a:effectLst/>
            </c:spPr>
            <c:extLst>
              <c:ext xmlns:c16="http://schemas.microsoft.com/office/drawing/2014/chart" uri="{C3380CC4-5D6E-409C-BE32-E72D297353CC}">
                <c16:uniqueId val="{00000016-0793-4063-B5F6-3E02D300FCF0}"/>
              </c:ext>
            </c:extLst>
          </c:dPt>
          <c:dPt>
            <c:idx val="11"/>
            <c:invertIfNegative val="0"/>
            <c:bubble3D val="0"/>
            <c:spPr>
              <a:solidFill>
                <a:schemeClr val="accent3">
                  <a:lumMod val="50000"/>
                </a:schemeClr>
              </a:solidFill>
              <a:ln>
                <a:noFill/>
              </a:ln>
              <a:effectLst/>
            </c:spPr>
            <c:extLst>
              <c:ext xmlns:c16="http://schemas.microsoft.com/office/drawing/2014/chart" uri="{C3380CC4-5D6E-409C-BE32-E72D297353CC}">
                <c16:uniqueId val="{00000018-0793-4063-B5F6-3E02D300FCF0}"/>
              </c:ext>
            </c:extLst>
          </c:dPt>
          <c:dPt>
            <c:idx val="12"/>
            <c:invertIfNegative val="0"/>
            <c:bubble3D val="0"/>
            <c:spPr>
              <a:solidFill>
                <a:schemeClr val="accent3">
                  <a:lumMod val="50000"/>
                </a:schemeClr>
              </a:solidFill>
              <a:ln>
                <a:noFill/>
              </a:ln>
              <a:effectLst/>
            </c:spPr>
            <c:extLst>
              <c:ext xmlns:c16="http://schemas.microsoft.com/office/drawing/2014/chart" uri="{C3380CC4-5D6E-409C-BE32-E72D297353CC}">
                <c16:uniqueId val="{0000001A-0793-4063-B5F6-3E02D300FCF0}"/>
              </c:ext>
            </c:extLst>
          </c:dPt>
          <c:dPt>
            <c:idx val="13"/>
            <c:invertIfNegative val="0"/>
            <c:bubble3D val="0"/>
            <c:spPr>
              <a:solidFill>
                <a:schemeClr val="accent3">
                  <a:lumMod val="50000"/>
                </a:schemeClr>
              </a:solidFill>
              <a:ln>
                <a:noFill/>
              </a:ln>
              <a:effectLst/>
            </c:spPr>
            <c:extLst>
              <c:ext xmlns:c16="http://schemas.microsoft.com/office/drawing/2014/chart" uri="{C3380CC4-5D6E-409C-BE32-E72D297353CC}">
                <c16:uniqueId val="{0000001C-0793-4063-B5F6-3E02D300FCF0}"/>
              </c:ext>
            </c:extLst>
          </c:dPt>
          <c:dPt>
            <c:idx val="14"/>
            <c:invertIfNegative val="0"/>
            <c:bubble3D val="0"/>
            <c:spPr>
              <a:solidFill>
                <a:schemeClr val="accent3">
                  <a:lumMod val="50000"/>
                </a:schemeClr>
              </a:solidFill>
              <a:ln>
                <a:noFill/>
              </a:ln>
              <a:effectLst/>
            </c:spPr>
            <c:extLst>
              <c:ext xmlns:c16="http://schemas.microsoft.com/office/drawing/2014/chart" uri="{C3380CC4-5D6E-409C-BE32-E72D297353CC}">
                <c16:uniqueId val="{0000001E-0793-4063-B5F6-3E02D300FCF0}"/>
              </c:ext>
            </c:extLst>
          </c:dPt>
          <c:dPt>
            <c:idx val="15"/>
            <c:invertIfNegative val="0"/>
            <c:bubble3D val="0"/>
            <c:spPr>
              <a:solidFill>
                <a:schemeClr val="accent3">
                  <a:lumMod val="50000"/>
                </a:schemeClr>
              </a:solidFill>
              <a:ln>
                <a:noFill/>
              </a:ln>
              <a:effectLst/>
            </c:spPr>
            <c:extLst>
              <c:ext xmlns:c16="http://schemas.microsoft.com/office/drawing/2014/chart" uri="{C3380CC4-5D6E-409C-BE32-E72D297353CC}">
                <c16:uniqueId val="{00000020-0793-4063-B5F6-3E02D300FCF0}"/>
              </c:ext>
            </c:extLst>
          </c:dPt>
          <c:dPt>
            <c:idx val="16"/>
            <c:invertIfNegative val="0"/>
            <c:bubble3D val="0"/>
            <c:spPr>
              <a:solidFill>
                <a:schemeClr val="accent3">
                  <a:lumMod val="50000"/>
                </a:schemeClr>
              </a:solidFill>
              <a:ln>
                <a:noFill/>
              </a:ln>
              <a:effectLst/>
            </c:spPr>
            <c:extLst>
              <c:ext xmlns:c16="http://schemas.microsoft.com/office/drawing/2014/chart" uri="{C3380CC4-5D6E-409C-BE32-E72D297353CC}">
                <c16:uniqueId val="{00000022-0793-4063-B5F6-3E02D300FCF0}"/>
              </c:ext>
            </c:extLst>
          </c:dPt>
          <c:dPt>
            <c:idx val="17"/>
            <c:invertIfNegative val="0"/>
            <c:bubble3D val="0"/>
            <c:spPr>
              <a:solidFill>
                <a:schemeClr val="accent3">
                  <a:lumMod val="50000"/>
                </a:schemeClr>
              </a:solidFill>
              <a:ln>
                <a:noFill/>
              </a:ln>
              <a:effectLst/>
            </c:spPr>
            <c:extLst>
              <c:ext xmlns:c16="http://schemas.microsoft.com/office/drawing/2014/chart" uri="{C3380CC4-5D6E-409C-BE32-E72D297353CC}">
                <c16:uniqueId val="{00000024-0793-4063-B5F6-3E02D300FCF0}"/>
              </c:ext>
            </c:extLst>
          </c:dPt>
          <c:dPt>
            <c:idx val="18"/>
            <c:invertIfNegative val="0"/>
            <c:bubble3D val="0"/>
            <c:spPr>
              <a:solidFill>
                <a:schemeClr val="tx2"/>
              </a:solidFill>
              <a:ln>
                <a:noFill/>
              </a:ln>
              <a:effectLst/>
            </c:spPr>
            <c:extLst>
              <c:ext xmlns:c16="http://schemas.microsoft.com/office/drawing/2014/chart" uri="{C3380CC4-5D6E-409C-BE32-E72D297353CC}">
                <c16:uniqueId val="{00000026-0793-4063-B5F6-3E02D300FCF0}"/>
              </c:ext>
            </c:extLst>
          </c:dPt>
          <c:dPt>
            <c:idx val="19"/>
            <c:invertIfNegative val="0"/>
            <c:bubble3D val="0"/>
            <c:spPr>
              <a:solidFill>
                <a:schemeClr val="tx2"/>
              </a:solidFill>
              <a:ln>
                <a:noFill/>
              </a:ln>
              <a:effectLst/>
            </c:spPr>
            <c:extLst>
              <c:ext xmlns:c16="http://schemas.microsoft.com/office/drawing/2014/chart" uri="{C3380CC4-5D6E-409C-BE32-E72D297353CC}">
                <c16:uniqueId val="{00000028-0793-4063-B5F6-3E02D300FCF0}"/>
              </c:ext>
            </c:extLst>
          </c:dPt>
          <c:dPt>
            <c:idx val="20"/>
            <c:invertIfNegative val="0"/>
            <c:bubble3D val="0"/>
            <c:spPr>
              <a:solidFill>
                <a:schemeClr val="tx2"/>
              </a:solidFill>
              <a:ln>
                <a:noFill/>
              </a:ln>
              <a:effectLst/>
            </c:spPr>
            <c:extLst>
              <c:ext xmlns:c16="http://schemas.microsoft.com/office/drawing/2014/chart" uri="{C3380CC4-5D6E-409C-BE32-E72D297353CC}">
                <c16:uniqueId val="{0000002A-0793-4063-B5F6-3E02D300FCF0}"/>
              </c:ext>
            </c:extLst>
          </c:dPt>
          <c:dPt>
            <c:idx val="21"/>
            <c:invertIfNegative val="0"/>
            <c:bubble3D val="0"/>
            <c:spPr>
              <a:solidFill>
                <a:schemeClr val="tx2"/>
              </a:solidFill>
              <a:ln>
                <a:noFill/>
              </a:ln>
              <a:effectLst/>
            </c:spPr>
            <c:extLst>
              <c:ext xmlns:c16="http://schemas.microsoft.com/office/drawing/2014/chart" uri="{C3380CC4-5D6E-409C-BE32-E72D297353CC}">
                <c16:uniqueId val="{0000002C-0793-4063-B5F6-3E02D300FCF0}"/>
              </c:ext>
            </c:extLst>
          </c:dPt>
          <c:dPt>
            <c:idx val="22"/>
            <c:invertIfNegative val="0"/>
            <c:bubble3D val="0"/>
            <c:spPr>
              <a:solidFill>
                <a:schemeClr val="tx2"/>
              </a:solidFill>
              <a:ln>
                <a:noFill/>
              </a:ln>
              <a:effectLst/>
            </c:spPr>
            <c:extLst>
              <c:ext xmlns:c16="http://schemas.microsoft.com/office/drawing/2014/chart" uri="{C3380CC4-5D6E-409C-BE32-E72D297353CC}">
                <c16:uniqueId val="{0000002E-0793-4063-B5F6-3E02D300FCF0}"/>
              </c:ext>
            </c:extLst>
          </c:dPt>
          <c:dPt>
            <c:idx val="23"/>
            <c:invertIfNegative val="0"/>
            <c:bubble3D val="0"/>
            <c:spPr>
              <a:solidFill>
                <a:schemeClr val="tx2"/>
              </a:solidFill>
              <a:ln>
                <a:noFill/>
              </a:ln>
              <a:effectLst/>
            </c:spPr>
            <c:extLst>
              <c:ext xmlns:c16="http://schemas.microsoft.com/office/drawing/2014/chart" uri="{C3380CC4-5D6E-409C-BE32-E72D297353CC}">
                <c16:uniqueId val="{00000030-0793-4063-B5F6-3E02D300FCF0}"/>
              </c:ext>
            </c:extLst>
          </c:dPt>
          <c:dPt>
            <c:idx val="24"/>
            <c:invertIfNegative val="0"/>
            <c:bubble3D val="0"/>
            <c:spPr>
              <a:solidFill>
                <a:schemeClr val="tx2"/>
              </a:solidFill>
              <a:ln>
                <a:noFill/>
              </a:ln>
              <a:effectLst/>
            </c:spPr>
            <c:extLst>
              <c:ext xmlns:c16="http://schemas.microsoft.com/office/drawing/2014/chart" uri="{C3380CC4-5D6E-409C-BE32-E72D297353CC}">
                <c16:uniqueId val="{00000032-0793-4063-B5F6-3E02D300FCF0}"/>
              </c:ext>
            </c:extLst>
          </c:dPt>
          <c:dPt>
            <c:idx val="25"/>
            <c:invertIfNegative val="0"/>
            <c:bubble3D val="0"/>
            <c:spPr>
              <a:solidFill>
                <a:schemeClr val="tx2"/>
              </a:solidFill>
              <a:ln>
                <a:noFill/>
              </a:ln>
              <a:effectLst/>
            </c:spPr>
            <c:extLst>
              <c:ext xmlns:c16="http://schemas.microsoft.com/office/drawing/2014/chart" uri="{C3380CC4-5D6E-409C-BE32-E72D297353CC}">
                <c16:uniqueId val="{00000034-0793-4063-B5F6-3E02D300FCF0}"/>
              </c:ext>
            </c:extLst>
          </c:dPt>
          <c:dPt>
            <c:idx val="26"/>
            <c:invertIfNegative val="0"/>
            <c:bubble3D val="0"/>
            <c:spPr>
              <a:solidFill>
                <a:schemeClr val="tx2"/>
              </a:solidFill>
              <a:ln>
                <a:noFill/>
              </a:ln>
              <a:effectLst/>
            </c:spPr>
            <c:extLst>
              <c:ext xmlns:c16="http://schemas.microsoft.com/office/drawing/2014/chart" uri="{C3380CC4-5D6E-409C-BE32-E72D297353CC}">
                <c16:uniqueId val="{00000036-0793-4063-B5F6-3E02D300FCF0}"/>
              </c:ext>
            </c:extLst>
          </c:dPt>
          <c:dPt>
            <c:idx val="27"/>
            <c:invertIfNegative val="0"/>
            <c:bubble3D val="0"/>
            <c:spPr>
              <a:solidFill>
                <a:schemeClr val="tx2"/>
              </a:solidFill>
              <a:ln>
                <a:noFill/>
              </a:ln>
              <a:effectLst/>
            </c:spPr>
            <c:extLst>
              <c:ext xmlns:c16="http://schemas.microsoft.com/office/drawing/2014/chart" uri="{C3380CC4-5D6E-409C-BE32-E72D297353CC}">
                <c16:uniqueId val="{00000038-0793-4063-B5F6-3E02D300FCF0}"/>
              </c:ext>
            </c:extLst>
          </c:dPt>
          <c:dPt>
            <c:idx val="28"/>
            <c:invertIfNegative val="0"/>
            <c:bubble3D val="0"/>
            <c:spPr>
              <a:solidFill>
                <a:schemeClr val="tx2"/>
              </a:solidFill>
              <a:ln>
                <a:noFill/>
              </a:ln>
              <a:effectLst/>
            </c:spPr>
            <c:extLst>
              <c:ext xmlns:c16="http://schemas.microsoft.com/office/drawing/2014/chart" uri="{C3380CC4-5D6E-409C-BE32-E72D297353CC}">
                <c16:uniqueId val="{0000003A-0793-4063-B5F6-3E02D300FCF0}"/>
              </c:ext>
            </c:extLst>
          </c:dPt>
          <c:dPt>
            <c:idx val="29"/>
            <c:invertIfNegative val="0"/>
            <c:bubble3D val="0"/>
            <c:spPr>
              <a:solidFill>
                <a:schemeClr val="tx2"/>
              </a:solidFill>
              <a:ln>
                <a:noFill/>
              </a:ln>
              <a:effectLst/>
            </c:spPr>
            <c:extLst>
              <c:ext xmlns:c16="http://schemas.microsoft.com/office/drawing/2014/chart" uri="{C3380CC4-5D6E-409C-BE32-E72D297353CC}">
                <c16:uniqueId val="{0000003C-0793-4063-B5F6-3E02D300FCF0}"/>
              </c:ext>
            </c:extLst>
          </c:dPt>
          <c:dPt>
            <c:idx val="30"/>
            <c:invertIfNegative val="0"/>
            <c:bubble3D val="0"/>
            <c:spPr>
              <a:solidFill>
                <a:schemeClr val="tx2"/>
              </a:solidFill>
              <a:ln>
                <a:noFill/>
              </a:ln>
              <a:effectLst/>
            </c:spPr>
            <c:extLst>
              <c:ext xmlns:c16="http://schemas.microsoft.com/office/drawing/2014/chart" uri="{C3380CC4-5D6E-409C-BE32-E72D297353CC}">
                <c16:uniqueId val="{0000003E-0793-4063-B5F6-3E02D300FCF0}"/>
              </c:ext>
            </c:extLst>
          </c:dPt>
          <c:dPt>
            <c:idx val="31"/>
            <c:invertIfNegative val="0"/>
            <c:bubble3D val="0"/>
            <c:spPr>
              <a:solidFill>
                <a:schemeClr val="tx2"/>
              </a:solidFill>
              <a:ln>
                <a:noFill/>
              </a:ln>
              <a:effectLst/>
            </c:spPr>
            <c:extLst>
              <c:ext xmlns:c16="http://schemas.microsoft.com/office/drawing/2014/chart" uri="{C3380CC4-5D6E-409C-BE32-E72D297353CC}">
                <c16:uniqueId val="{00000040-0793-4063-B5F6-3E02D300FCF0}"/>
              </c:ext>
            </c:extLst>
          </c:dPt>
          <c:dPt>
            <c:idx val="32"/>
            <c:invertIfNegative val="0"/>
            <c:bubble3D val="0"/>
            <c:spPr>
              <a:solidFill>
                <a:schemeClr val="tx2"/>
              </a:solidFill>
              <a:ln>
                <a:noFill/>
              </a:ln>
              <a:effectLst/>
            </c:spPr>
            <c:extLst>
              <c:ext xmlns:c16="http://schemas.microsoft.com/office/drawing/2014/chart" uri="{C3380CC4-5D6E-409C-BE32-E72D297353CC}">
                <c16:uniqueId val="{00000042-0793-4063-B5F6-3E02D300FCF0}"/>
              </c:ext>
            </c:extLst>
          </c:dPt>
          <c:dPt>
            <c:idx val="33"/>
            <c:invertIfNegative val="0"/>
            <c:bubble3D val="0"/>
            <c:spPr>
              <a:solidFill>
                <a:schemeClr val="tx2"/>
              </a:solidFill>
              <a:ln>
                <a:noFill/>
              </a:ln>
              <a:effectLst/>
            </c:spPr>
            <c:extLst>
              <c:ext xmlns:c16="http://schemas.microsoft.com/office/drawing/2014/chart" uri="{C3380CC4-5D6E-409C-BE32-E72D297353CC}">
                <c16:uniqueId val="{00000044-0793-4063-B5F6-3E02D300FCF0}"/>
              </c:ext>
            </c:extLst>
          </c:dPt>
          <c:dPt>
            <c:idx val="34"/>
            <c:invertIfNegative val="0"/>
            <c:bubble3D val="0"/>
            <c:spPr>
              <a:solidFill>
                <a:schemeClr val="tx2"/>
              </a:solidFill>
              <a:ln>
                <a:noFill/>
              </a:ln>
              <a:effectLst/>
            </c:spPr>
            <c:extLst>
              <c:ext xmlns:c16="http://schemas.microsoft.com/office/drawing/2014/chart" uri="{C3380CC4-5D6E-409C-BE32-E72D297353CC}">
                <c16:uniqueId val="{00000046-0793-4063-B5F6-3E02D300FCF0}"/>
              </c:ext>
            </c:extLst>
          </c:dPt>
          <c:dPt>
            <c:idx val="35"/>
            <c:invertIfNegative val="0"/>
            <c:bubble3D val="0"/>
            <c:spPr>
              <a:solidFill>
                <a:schemeClr val="tx2"/>
              </a:solidFill>
              <a:ln>
                <a:noFill/>
              </a:ln>
              <a:effectLst/>
            </c:spPr>
            <c:extLst>
              <c:ext xmlns:c16="http://schemas.microsoft.com/office/drawing/2014/chart" uri="{C3380CC4-5D6E-409C-BE32-E72D297353CC}">
                <c16:uniqueId val="{00000048-0793-4063-B5F6-3E02D300FCF0}"/>
              </c:ext>
            </c:extLst>
          </c:dPt>
          <c:dPt>
            <c:idx val="36"/>
            <c:invertIfNegative val="0"/>
            <c:bubble3D val="0"/>
            <c:spPr>
              <a:solidFill>
                <a:schemeClr val="tx2"/>
              </a:solidFill>
              <a:ln>
                <a:noFill/>
              </a:ln>
              <a:effectLst/>
            </c:spPr>
            <c:extLst>
              <c:ext xmlns:c16="http://schemas.microsoft.com/office/drawing/2014/chart" uri="{C3380CC4-5D6E-409C-BE32-E72D297353CC}">
                <c16:uniqueId val="{0000004A-0793-4063-B5F6-3E02D300FCF0}"/>
              </c:ext>
            </c:extLst>
          </c:dPt>
          <c:dPt>
            <c:idx val="37"/>
            <c:invertIfNegative val="0"/>
            <c:bubble3D val="0"/>
            <c:spPr>
              <a:solidFill>
                <a:schemeClr val="tx2"/>
              </a:solidFill>
              <a:ln>
                <a:noFill/>
              </a:ln>
              <a:effectLst/>
            </c:spPr>
            <c:extLst>
              <c:ext xmlns:c16="http://schemas.microsoft.com/office/drawing/2014/chart" uri="{C3380CC4-5D6E-409C-BE32-E72D297353CC}">
                <c16:uniqueId val="{0000004C-0793-4063-B5F6-3E02D300FCF0}"/>
              </c:ext>
            </c:extLst>
          </c:dPt>
          <c:dPt>
            <c:idx val="38"/>
            <c:invertIfNegative val="0"/>
            <c:bubble3D val="0"/>
            <c:spPr>
              <a:solidFill>
                <a:schemeClr val="tx2"/>
              </a:solidFill>
              <a:ln>
                <a:noFill/>
              </a:ln>
              <a:effectLst/>
            </c:spPr>
            <c:extLst>
              <c:ext xmlns:c16="http://schemas.microsoft.com/office/drawing/2014/chart" uri="{C3380CC4-5D6E-409C-BE32-E72D297353CC}">
                <c16:uniqueId val="{0000004E-0793-4063-B5F6-3E02D300FCF0}"/>
              </c:ext>
            </c:extLst>
          </c:dPt>
          <c:dPt>
            <c:idx val="39"/>
            <c:invertIfNegative val="0"/>
            <c:bubble3D val="0"/>
            <c:spPr>
              <a:solidFill>
                <a:schemeClr val="tx2"/>
              </a:solidFill>
              <a:ln>
                <a:noFill/>
              </a:ln>
              <a:effectLst/>
            </c:spPr>
            <c:extLst>
              <c:ext xmlns:c16="http://schemas.microsoft.com/office/drawing/2014/chart" uri="{C3380CC4-5D6E-409C-BE32-E72D297353CC}">
                <c16:uniqueId val="{00000050-0793-4063-B5F6-3E02D300FCF0}"/>
              </c:ext>
            </c:extLst>
          </c:dPt>
          <c:dPt>
            <c:idx val="40"/>
            <c:invertIfNegative val="0"/>
            <c:bubble3D val="0"/>
            <c:spPr>
              <a:solidFill>
                <a:schemeClr val="tx2"/>
              </a:solidFill>
              <a:ln>
                <a:noFill/>
              </a:ln>
              <a:effectLst/>
            </c:spPr>
            <c:extLst>
              <c:ext xmlns:c16="http://schemas.microsoft.com/office/drawing/2014/chart" uri="{C3380CC4-5D6E-409C-BE32-E72D297353CC}">
                <c16:uniqueId val="{00000052-0793-4063-B5F6-3E02D300FCF0}"/>
              </c:ext>
            </c:extLst>
          </c:dPt>
          <c:dPt>
            <c:idx val="41"/>
            <c:invertIfNegative val="0"/>
            <c:bubble3D val="0"/>
            <c:spPr>
              <a:solidFill>
                <a:schemeClr val="tx2"/>
              </a:solidFill>
              <a:ln>
                <a:noFill/>
              </a:ln>
              <a:effectLst/>
            </c:spPr>
            <c:extLst>
              <c:ext xmlns:c16="http://schemas.microsoft.com/office/drawing/2014/chart" uri="{C3380CC4-5D6E-409C-BE32-E72D297353CC}">
                <c16:uniqueId val="{00000054-0793-4063-B5F6-3E02D300FCF0}"/>
              </c:ext>
            </c:extLst>
          </c:dPt>
          <c:dPt>
            <c:idx val="42"/>
            <c:invertIfNegative val="0"/>
            <c:bubble3D val="0"/>
            <c:spPr>
              <a:solidFill>
                <a:schemeClr val="tx2"/>
              </a:solidFill>
              <a:ln>
                <a:noFill/>
              </a:ln>
              <a:effectLst/>
            </c:spPr>
            <c:extLst>
              <c:ext xmlns:c16="http://schemas.microsoft.com/office/drawing/2014/chart" uri="{C3380CC4-5D6E-409C-BE32-E72D297353CC}">
                <c16:uniqueId val="{00000056-0793-4063-B5F6-3E02D300FCF0}"/>
              </c:ext>
            </c:extLst>
          </c:dPt>
          <c:dPt>
            <c:idx val="43"/>
            <c:invertIfNegative val="0"/>
            <c:bubble3D val="0"/>
            <c:spPr>
              <a:solidFill>
                <a:schemeClr val="tx2"/>
              </a:solidFill>
              <a:ln>
                <a:noFill/>
              </a:ln>
              <a:effectLst/>
            </c:spPr>
            <c:extLst>
              <c:ext xmlns:c16="http://schemas.microsoft.com/office/drawing/2014/chart" uri="{C3380CC4-5D6E-409C-BE32-E72D297353CC}">
                <c16:uniqueId val="{00000058-0793-4063-B5F6-3E02D300FCF0}"/>
              </c:ext>
            </c:extLst>
          </c:dPt>
          <c:dPt>
            <c:idx val="44"/>
            <c:invertIfNegative val="0"/>
            <c:bubble3D val="0"/>
            <c:spPr>
              <a:solidFill>
                <a:schemeClr val="tx2"/>
              </a:solidFill>
              <a:ln>
                <a:noFill/>
              </a:ln>
              <a:effectLst/>
            </c:spPr>
            <c:extLst>
              <c:ext xmlns:c16="http://schemas.microsoft.com/office/drawing/2014/chart" uri="{C3380CC4-5D6E-409C-BE32-E72D297353CC}">
                <c16:uniqueId val="{0000005A-0793-4063-B5F6-3E02D300FCF0}"/>
              </c:ext>
            </c:extLst>
          </c:dPt>
          <c:dPt>
            <c:idx val="45"/>
            <c:invertIfNegative val="0"/>
            <c:bubble3D val="0"/>
            <c:spPr>
              <a:solidFill>
                <a:schemeClr val="tx2"/>
              </a:solidFill>
              <a:ln>
                <a:noFill/>
              </a:ln>
              <a:effectLst/>
            </c:spPr>
            <c:extLst>
              <c:ext xmlns:c16="http://schemas.microsoft.com/office/drawing/2014/chart" uri="{C3380CC4-5D6E-409C-BE32-E72D297353CC}">
                <c16:uniqueId val="{0000005C-0793-4063-B5F6-3E02D300FCF0}"/>
              </c:ext>
            </c:extLst>
          </c:dPt>
          <c:dPt>
            <c:idx val="46"/>
            <c:invertIfNegative val="0"/>
            <c:bubble3D val="0"/>
            <c:spPr>
              <a:solidFill>
                <a:schemeClr val="tx2"/>
              </a:solidFill>
              <a:ln>
                <a:noFill/>
              </a:ln>
              <a:effectLst/>
            </c:spPr>
            <c:extLst>
              <c:ext xmlns:c16="http://schemas.microsoft.com/office/drawing/2014/chart" uri="{C3380CC4-5D6E-409C-BE32-E72D297353CC}">
                <c16:uniqueId val="{0000005E-0793-4063-B5F6-3E02D300FCF0}"/>
              </c:ext>
            </c:extLst>
          </c:dPt>
          <c:cat>
            <c:strRef>
              <c:f>'10. Implementation Periods'!$K$4:$K$50</c:f>
              <c:strCache>
                <c:ptCount val="47"/>
                <c:pt idx="0">
                  <c:v>Daily Computation of Customer and Broker-Dealer Reserve Requirements under the Broker-Dealer Customer Protection Rule</c:v>
                </c:pt>
                <c:pt idx="1">
                  <c:v>Electronic Submission of Certain Materials Under the SEA; Amendments Regarding FOCUS Report</c:v>
                </c:pt>
                <c:pt idx="2">
                  <c:v>Substantial Implementation, Duplication, and Resubmission of Shareholder Proposals Under Exchange Act Rule 14a-8</c:v>
                </c:pt>
                <c:pt idx="3">
                  <c:v>Cybersecurity Risk Management for Investment Advisers, Registered Investment Companies, and Business Development Companies</c:v>
                </c:pt>
                <c:pt idx="4">
                  <c:v>Position Reporting of Large Security-Based Swap Positions</c:v>
                </c:pt>
                <c:pt idx="5">
                  <c:v>Cybersecurity Risk Management Rule for Broker-Dealers, Clearing Agencies, Major Security-Based Swap Participants, the Municipal Securities Rulemaking Board, National Securities Associations, National Securities Exchanges, Security-Based Swap Data Repositor</c:v>
                </c:pt>
                <c:pt idx="6">
                  <c:v>Order Competition Rule</c:v>
                </c:pt>
                <c:pt idx="7">
                  <c:v>Regulation Best Execution  </c:v>
                </c:pt>
                <c:pt idx="8">
                  <c:v>Regulation Systems Compliance and Integrity</c:v>
                </c:pt>
                <c:pt idx="9">
                  <c:v>Conflicts of Interest Associated with the Use of Predictive Data Analytics by Broker-Dealers and Investment Advisers</c:v>
                </c:pt>
                <c:pt idx="10">
                  <c:v>Regulation S P Changes</c:v>
                </c:pt>
                <c:pt idx="11">
                  <c:v>Regulation NMS: Minimum Pricing Increments, Access Fees, and Transparency of Better Priced Orders  </c:v>
                </c:pt>
                <c:pt idx="12">
                  <c:v>Outsourcing by Investment Advisers</c:v>
                </c:pt>
                <c:pt idx="13">
                  <c:v>Safeguarding Advisory Client Assets</c:v>
                </c:pt>
                <c:pt idx="14">
                  <c:v>Open-End Fund Liquidity and Dilution Management</c:v>
                </c:pt>
                <c:pt idx="15">
                  <c:v>Rules Related to Investment Companies and IAs to Address Matters Relating to ESG Factors</c:v>
                </c:pt>
                <c:pt idx="16">
                  <c:v>Amdts to Reg ATS</c:v>
                </c:pt>
                <c:pt idx="17">
                  <c:v>Proposed Amendments to the National Market System Plan Governing the Consolidated Audit Trail To Enhance Data Security</c:v>
                </c:pt>
                <c:pt idx="18">
                  <c:v>Exemption for Certain Investment Advisers Operating Through the Internet</c:v>
                </c:pt>
                <c:pt idx="19">
                  <c:v>Disclosure of Order Execution Information</c:v>
                </c:pt>
                <c:pt idx="20">
                  <c:v>Climate Change Disclosure for Public Companies</c:v>
                </c:pt>
                <c:pt idx="21">
                  <c:v>Further Amdts to Form PF (joint with CFTC)</c:v>
                </c:pt>
                <c:pt idx="22">
                  <c:v>Further Def of "As Part of a Regular Business" in the Def of Dealer and Govt Securities Dealer</c:v>
                </c:pt>
                <c:pt idx="23">
                  <c:v>SPACs</c:v>
                </c:pt>
                <c:pt idx="24">
                  <c:v>Standards for Covered Clearing Agencies</c:v>
                </c:pt>
                <c:pt idx="25">
                  <c:v>Prohibition Against Conflicts of Interest in Certain Securitizations</c:v>
                </c:pt>
                <c:pt idx="26">
                  <c:v>Clearing Agency Governance and Conflicts of Interest</c:v>
                </c:pt>
                <c:pt idx="27">
                  <c:v>Security-based Swap SEFs</c:v>
                </c:pt>
                <c:pt idx="28">
                  <c:v>Short Position and Short Activity Reporting by Institutional Investment Managers</c:v>
                </c:pt>
                <c:pt idx="29">
                  <c:v>Reporting of Securities Loans</c:v>
                </c:pt>
                <c:pt idx="30">
                  <c:v>Modernization of Beneficial Ownership Reporting</c:v>
                </c:pt>
                <c:pt idx="31">
                  <c:v>Investment Company Names </c:v>
                </c:pt>
                <c:pt idx="32">
                  <c:v>Private Fund Advisers</c:v>
                </c:pt>
                <c:pt idx="33">
                  <c:v>Exemption for Certain Exchange Members</c:v>
                </c:pt>
                <c:pt idx="34">
                  <c:v>Cybersecurity Risk Management, Strategy, Governance, and Incident Disclosure</c:v>
                </c:pt>
                <c:pt idx="35">
                  <c:v>Money Market Fund Reforms</c:v>
                </c:pt>
                <c:pt idx="36">
                  <c:v>Removal of References to Credit Ratings From Regulation M</c:v>
                </c:pt>
                <c:pt idx="37">
                  <c:v>Prohibition Against Fraud etc. re: SBSs; Prohibition Against Undue Influence Over CCOs</c:v>
                </c:pt>
                <c:pt idx="38">
                  <c:v>Amdts to Form PF for Large PE and Liquidity Fund Advisers</c:v>
                </c:pt>
                <c:pt idx="39">
                  <c:v>Share Repurchase Disclosure Modernization</c:v>
                </c:pt>
                <c:pt idx="40">
                  <c:v>T+1 Accelerated Settlement</c:v>
                </c:pt>
                <c:pt idx="41">
                  <c:v>Rule 10b5-1 and Insider Trading</c:v>
                </c:pt>
                <c:pt idx="42">
                  <c:v>Enhanced Reporting of PVs by Reg. Mgmt. ICs; Reporting on Exec. Comp. Votes by Inst. Invst. Managers</c:v>
                </c:pt>
                <c:pt idx="43">
                  <c:v>Electronic Recordkeeping Requirements for BDs and SBS Dealers and Major SBS Participants</c:v>
                </c:pt>
                <c:pt idx="44">
                  <c:v>Proxy Voting Advice</c:v>
                </c:pt>
                <c:pt idx="45">
                  <c:v>Electronic Submission of Applications for Orders Under the AA, Confidential Treatment Requests for Filings on Form 13F, and ADV-NR</c:v>
                </c:pt>
                <c:pt idx="46">
                  <c:v>Updating EDGAR Filing Requirements</c:v>
                </c:pt>
              </c:strCache>
            </c:strRef>
          </c:cat>
          <c:val>
            <c:numRef>
              <c:f>'10. Implementation Periods'!$N$4:$N$50</c:f>
              <c:numCache>
                <c:formatCode>0.0</c:formatCode>
                <c:ptCount val="47"/>
                <c:pt idx="0">
                  <c:v>454.82142857142856</c:v>
                </c:pt>
                <c:pt idx="1">
                  <c:v>454.82142857142856</c:v>
                </c:pt>
                <c:pt idx="2">
                  <c:v>454.82142857142856</c:v>
                </c:pt>
                <c:pt idx="3">
                  <c:v>454.82142857142856</c:v>
                </c:pt>
                <c:pt idx="4">
                  <c:v>454.82142857142856</c:v>
                </c:pt>
                <c:pt idx="5">
                  <c:v>454.82142857142856</c:v>
                </c:pt>
                <c:pt idx="6">
                  <c:v>454.82142857142856</c:v>
                </c:pt>
                <c:pt idx="7">
                  <c:v>454.82142857142856</c:v>
                </c:pt>
                <c:pt idx="8">
                  <c:v>454.82142857142856</c:v>
                </c:pt>
                <c:pt idx="9">
                  <c:v>454.82142857142856</c:v>
                </c:pt>
                <c:pt idx="10" formatCode="General">
                  <c:v>365</c:v>
                </c:pt>
                <c:pt idx="11" formatCode="General">
                  <c:v>456</c:v>
                </c:pt>
                <c:pt idx="12" formatCode="General">
                  <c:v>306</c:v>
                </c:pt>
                <c:pt idx="13" formatCode="General">
                  <c:v>365</c:v>
                </c:pt>
                <c:pt idx="14" formatCode="General">
                  <c:v>730</c:v>
                </c:pt>
                <c:pt idx="15" formatCode="General">
                  <c:v>548</c:v>
                </c:pt>
                <c:pt idx="16" formatCode="General">
                  <c:v>210</c:v>
                </c:pt>
                <c:pt idx="17" formatCode="General">
                  <c:v>180</c:v>
                </c:pt>
                <c:pt idx="18" formatCode="0">
                  <c:v>369</c:v>
                </c:pt>
                <c:pt idx="19" formatCode="General">
                  <c:v>609</c:v>
                </c:pt>
                <c:pt idx="20" formatCode="General">
                  <c:v>1396</c:v>
                </c:pt>
                <c:pt idx="21" formatCode="General">
                  <c:v>365</c:v>
                </c:pt>
                <c:pt idx="22" formatCode="General">
                  <c:v>425</c:v>
                </c:pt>
                <c:pt idx="23" formatCode="General">
                  <c:v>490</c:v>
                </c:pt>
                <c:pt idx="24" formatCode="General">
                  <c:v>930</c:v>
                </c:pt>
                <c:pt idx="25" formatCode="General">
                  <c:v>540</c:v>
                </c:pt>
                <c:pt idx="26" formatCode="General">
                  <c:v>731</c:v>
                </c:pt>
                <c:pt idx="27" formatCode="General">
                  <c:v>283</c:v>
                </c:pt>
                <c:pt idx="28" formatCode="General">
                  <c:v>447</c:v>
                </c:pt>
                <c:pt idx="29" formatCode="General">
                  <c:v>812</c:v>
                </c:pt>
                <c:pt idx="30" formatCode="General">
                  <c:v>435</c:v>
                </c:pt>
                <c:pt idx="31" formatCode="General">
                  <c:v>995</c:v>
                </c:pt>
                <c:pt idx="32" formatCode="General">
                  <c:v>569</c:v>
                </c:pt>
                <c:pt idx="33" formatCode="General">
                  <c:v>380</c:v>
                </c:pt>
                <c:pt idx="34" formatCode="General">
                  <c:v>511</c:v>
                </c:pt>
                <c:pt idx="35" formatCode="General">
                  <c:v>448</c:v>
                </c:pt>
                <c:pt idx="36" formatCode="General">
                  <c:v>75</c:v>
                </c:pt>
                <c:pt idx="37" formatCode="General">
                  <c:v>61</c:v>
                </c:pt>
                <c:pt idx="38" formatCode="General">
                  <c:v>222</c:v>
                </c:pt>
                <c:pt idx="39" formatCode="General">
                  <c:v>151</c:v>
                </c:pt>
                <c:pt idx="40" formatCode="General">
                  <c:v>468</c:v>
                </c:pt>
                <c:pt idx="41" formatCode="General">
                  <c:v>108</c:v>
                </c:pt>
                <c:pt idx="42" formatCode="General">
                  <c:v>607</c:v>
                </c:pt>
                <c:pt idx="43" formatCode="General">
                  <c:v>203</c:v>
                </c:pt>
                <c:pt idx="44" formatCode="General">
                  <c:v>68</c:v>
                </c:pt>
                <c:pt idx="45" formatCode="General">
                  <c:v>183</c:v>
                </c:pt>
                <c:pt idx="46" formatCode="General">
                  <c:v>223</c:v>
                </c:pt>
              </c:numCache>
            </c:numRef>
          </c:val>
          <c:extLst>
            <c:ext xmlns:c16="http://schemas.microsoft.com/office/drawing/2014/chart" uri="{C3380CC4-5D6E-409C-BE32-E72D297353CC}">
              <c16:uniqueId val="{0000005F-0793-4063-B5F6-3E02D300FCF0}"/>
            </c:ext>
          </c:extLst>
        </c:ser>
        <c:dLbls>
          <c:showLegendKey val="0"/>
          <c:showVal val="0"/>
          <c:showCatName val="0"/>
          <c:showSerName val="0"/>
          <c:showPercent val="0"/>
          <c:showBubbleSize val="0"/>
        </c:dLbls>
        <c:gapWidth val="182"/>
        <c:overlap val="100"/>
        <c:axId val="1246145935"/>
        <c:axId val="131405632"/>
      </c:barChart>
      <c:catAx>
        <c:axId val="1246145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31405632"/>
        <c:crosses val="autoZero"/>
        <c:auto val="1"/>
        <c:lblAlgn val="ctr"/>
        <c:lblOffset val="100"/>
        <c:noMultiLvlLbl val="0"/>
      </c:catAx>
      <c:valAx>
        <c:axId val="131405632"/>
        <c:scaling>
          <c:orientation val="minMax"/>
          <c:min val="44592"/>
        </c:scaling>
        <c:delete val="0"/>
        <c:axPos val="b"/>
        <c:majorGridlines>
          <c:spPr>
            <a:ln w="9525" cap="flat" cmpd="sng" algn="ctr">
              <a:solidFill>
                <a:schemeClr val="tx1">
                  <a:lumMod val="15000"/>
                  <a:lumOff val="85000"/>
                </a:schemeClr>
              </a:solidFill>
              <a:round/>
            </a:ln>
            <a:effectLst/>
          </c:spPr>
        </c:majorGridlines>
        <c:numFmt formatCode="[$-409]mmm\-yy;@"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145935"/>
        <c:crosses val="autoZero"/>
        <c:crossBetween val="between"/>
        <c:majorUnit val="181"/>
      </c:valAx>
      <c:spPr>
        <a:noFill/>
        <a:ln>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136978</xdr:colOff>
      <xdr:row>1</xdr:row>
      <xdr:rowOff>102506</xdr:rowOff>
    </xdr:from>
    <xdr:to>
      <xdr:col>13</xdr:col>
      <xdr:colOff>577848</xdr:colOff>
      <xdr:row>20</xdr:row>
      <xdr:rowOff>154213</xdr:rowOff>
    </xdr:to>
    <xdr:grpSp>
      <xdr:nvGrpSpPr>
        <xdr:cNvPr id="6" name="Group 5">
          <a:extLst>
            <a:ext uri="{FF2B5EF4-FFF2-40B4-BE49-F238E27FC236}">
              <a16:creationId xmlns:a16="http://schemas.microsoft.com/office/drawing/2014/main" id="{C5E3685F-D958-4A03-F15F-A58AB8F4C556}"/>
            </a:ext>
          </a:extLst>
        </xdr:cNvPr>
        <xdr:cNvGrpSpPr/>
      </xdr:nvGrpSpPr>
      <xdr:grpSpPr>
        <a:xfrm>
          <a:off x="7547428" y="359681"/>
          <a:ext cx="5927270" cy="3518807"/>
          <a:chOff x="3847193" y="1732188"/>
          <a:chExt cx="5912302" cy="3539672"/>
        </a:xfrm>
      </xdr:grpSpPr>
      <xdr:graphicFrame macro="">
        <xdr:nvGraphicFramePr>
          <xdr:cNvPr id="2" name="Chart 1">
            <a:extLst>
              <a:ext uri="{FF2B5EF4-FFF2-40B4-BE49-F238E27FC236}">
                <a16:creationId xmlns:a16="http://schemas.microsoft.com/office/drawing/2014/main" id="{27F0F3D8-6B73-F298-F386-18ABC18DA5C1}"/>
              </a:ext>
            </a:extLst>
          </xdr:cNvPr>
          <xdr:cNvGraphicFramePr/>
        </xdr:nvGraphicFramePr>
        <xdr:xfrm>
          <a:off x="3847193" y="1732188"/>
          <a:ext cx="5912302" cy="35396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BE52E977-F266-FA54-51B0-6756F0B7748F}"/>
              </a:ext>
            </a:extLst>
          </xdr:cNvPr>
          <xdr:cNvSpPr txBox="1"/>
        </xdr:nvSpPr>
        <xdr:spPr>
          <a:xfrm>
            <a:off x="8363857" y="2677586"/>
            <a:ext cx="172357" cy="16222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100"/>
              <a:t>67</a:t>
            </a:r>
          </a:p>
        </xdr:txBody>
      </xdr:sp>
      <xdr:sp macro="" textlink="">
        <xdr:nvSpPr>
          <xdr:cNvPr id="4" name="TextBox 3">
            <a:extLst>
              <a:ext uri="{FF2B5EF4-FFF2-40B4-BE49-F238E27FC236}">
                <a16:creationId xmlns:a16="http://schemas.microsoft.com/office/drawing/2014/main" id="{5AFE1472-81A8-460B-B77A-FB7AD74F4446}"/>
              </a:ext>
            </a:extLst>
          </xdr:cNvPr>
          <xdr:cNvSpPr txBox="1"/>
        </xdr:nvSpPr>
        <xdr:spPr>
          <a:xfrm>
            <a:off x="9259206" y="3365499"/>
            <a:ext cx="172357" cy="16222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100"/>
              <a:t>83</a:t>
            </a:r>
          </a:p>
        </xdr:txBody>
      </xdr:sp>
      <xdr:sp macro="" textlink="">
        <xdr:nvSpPr>
          <xdr:cNvPr id="5" name="TextBox 4">
            <a:extLst>
              <a:ext uri="{FF2B5EF4-FFF2-40B4-BE49-F238E27FC236}">
                <a16:creationId xmlns:a16="http://schemas.microsoft.com/office/drawing/2014/main" id="{111B7B7F-A76D-43A6-959B-778786A7395E}"/>
              </a:ext>
            </a:extLst>
          </xdr:cNvPr>
          <xdr:cNvSpPr txBox="1"/>
        </xdr:nvSpPr>
        <xdr:spPr>
          <a:xfrm>
            <a:off x="8476341" y="4055989"/>
            <a:ext cx="311151" cy="16222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100"/>
              <a:t>70.5</a:t>
            </a:r>
          </a:p>
        </xdr:txBody>
      </xdr:sp>
    </xdr:grpSp>
    <xdr:clientData/>
  </xdr:twoCellAnchor>
  <xdr:oneCellAnchor>
    <xdr:from>
      <xdr:col>12</xdr:col>
      <xdr:colOff>435647</xdr:colOff>
      <xdr:row>18</xdr:row>
      <xdr:rowOff>15733</xdr:rowOff>
    </xdr:from>
    <xdr:ext cx="1099540" cy="117917"/>
    <xdr:sp macro="" textlink="">
      <xdr:nvSpPr>
        <xdr:cNvPr id="7" name="TextBox 6">
          <a:extLst>
            <a:ext uri="{FF2B5EF4-FFF2-40B4-BE49-F238E27FC236}">
              <a16:creationId xmlns:a16="http://schemas.microsoft.com/office/drawing/2014/main" id="{F165F3E3-C415-4D40-B615-C3D8DBBB0FD7}"/>
            </a:ext>
          </a:extLst>
        </xdr:cNvPr>
        <xdr:cNvSpPr txBox="1"/>
      </xdr:nvSpPr>
      <xdr:spPr>
        <a:xfrm>
          <a:off x="12614040" y="3240626"/>
          <a:ext cx="1099540" cy="117917"/>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800">
              <a:solidFill>
                <a:schemeClr val="accent5"/>
              </a:solidFill>
            </a:rPr>
            <a:t>Source:</a:t>
          </a:r>
          <a:r>
            <a:rPr lang="en-US" sz="800" baseline="0">
              <a:solidFill>
                <a:schemeClr val="accent5"/>
              </a:solidFill>
            </a:rPr>
            <a:t> SIFMA</a:t>
          </a:r>
          <a:endParaRPr lang="en-US" sz="800">
            <a:solidFill>
              <a:schemeClr val="accent5"/>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581024</xdr:colOff>
      <xdr:row>10</xdr:row>
      <xdr:rowOff>30160</xdr:rowOff>
    </xdr:from>
    <xdr:to>
      <xdr:col>14</xdr:col>
      <xdr:colOff>107949</xdr:colOff>
      <xdr:row>35</xdr:row>
      <xdr:rowOff>38100</xdr:rowOff>
    </xdr:to>
    <xdr:graphicFrame macro="">
      <xdr:nvGraphicFramePr>
        <xdr:cNvPr id="2" name="Chart 1">
          <a:extLst>
            <a:ext uri="{FF2B5EF4-FFF2-40B4-BE49-F238E27FC236}">
              <a16:creationId xmlns:a16="http://schemas.microsoft.com/office/drawing/2014/main" id="{C97BC3C4-BE57-73D5-CA39-247D6FB2F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493000</xdr:colOff>
      <xdr:row>26</xdr:row>
      <xdr:rowOff>34925</xdr:rowOff>
    </xdr:from>
    <xdr:ext cx="147476" cy="1099540"/>
    <xdr:sp macro="" textlink="">
      <xdr:nvSpPr>
        <xdr:cNvPr id="3" name="TextBox 2">
          <a:extLst>
            <a:ext uri="{FF2B5EF4-FFF2-40B4-BE49-F238E27FC236}">
              <a16:creationId xmlns:a16="http://schemas.microsoft.com/office/drawing/2014/main" id="{8CB86B8B-3D5D-DCD0-E159-4CA6C2002C7E}"/>
            </a:ext>
          </a:extLst>
        </xdr:cNvPr>
        <xdr:cNvSpPr txBox="1"/>
      </xdr:nvSpPr>
      <xdr:spPr>
        <a:xfrm rot="16200000">
          <a:off x="9713418" y="5035332"/>
          <a:ext cx="1099540" cy="14747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000">
              <a:solidFill>
                <a:schemeClr val="accent5"/>
              </a:solidFill>
            </a:rPr>
            <a:t>Source:</a:t>
          </a:r>
          <a:r>
            <a:rPr lang="en-US" sz="1000" baseline="0">
              <a:solidFill>
                <a:schemeClr val="accent5"/>
              </a:solidFill>
            </a:rPr>
            <a:t> SIFMA</a:t>
          </a:r>
          <a:endParaRPr lang="en-US" sz="1000">
            <a:solidFill>
              <a:schemeClr val="accent5"/>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565150</xdr:colOff>
      <xdr:row>2</xdr:row>
      <xdr:rowOff>31750</xdr:rowOff>
    </xdr:from>
    <xdr:to>
      <xdr:col>11</xdr:col>
      <xdr:colOff>336550</xdr:colOff>
      <xdr:row>17</xdr:row>
      <xdr:rowOff>12700</xdr:rowOff>
    </xdr:to>
    <xdr:graphicFrame macro="">
      <xdr:nvGraphicFramePr>
        <xdr:cNvPr id="2" name="Chart 1">
          <a:extLst>
            <a:ext uri="{FF2B5EF4-FFF2-40B4-BE49-F238E27FC236}">
              <a16:creationId xmlns:a16="http://schemas.microsoft.com/office/drawing/2014/main" id="{5B025AFE-660B-9554-9304-206A5C8B77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203199</xdr:colOff>
      <xdr:row>2</xdr:row>
      <xdr:rowOff>155575</xdr:rowOff>
    </xdr:from>
    <xdr:to>
      <xdr:col>21</xdr:col>
      <xdr:colOff>507999</xdr:colOff>
      <xdr:row>18</xdr:row>
      <xdr:rowOff>155576</xdr:rowOff>
    </xdr:to>
    <xdr:graphicFrame macro="">
      <xdr:nvGraphicFramePr>
        <xdr:cNvPr id="4" name="Chart 3">
          <a:extLst>
            <a:ext uri="{FF2B5EF4-FFF2-40B4-BE49-F238E27FC236}">
              <a16:creationId xmlns:a16="http://schemas.microsoft.com/office/drawing/2014/main" id="{8087FA15-802C-4EDF-B0C3-365631389A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21</xdr:col>
      <xdr:colOff>354771</xdr:colOff>
      <xdr:row>13</xdr:row>
      <xdr:rowOff>50270</xdr:rowOff>
    </xdr:from>
    <xdr:ext cx="132665" cy="1099540"/>
    <xdr:sp macro="" textlink="">
      <xdr:nvSpPr>
        <xdr:cNvPr id="5" name="TextBox 4">
          <a:extLst>
            <a:ext uri="{FF2B5EF4-FFF2-40B4-BE49-F238E27FC236}">
              <a16:creationId xmlns:a16="http://schemas.microsoft.com/office/drawing/2014/main" id="{8F825E2A-1AE7-4348-B34A-F05854720859}"/>
            </a:ext>
          </a:extLst>
        </xdr:cNvPr>
        <xdr:cNvSpPr txBox="1"/>
      </xdr:nvSpPr>
      <xdr:spPr>
        <a:xfrm rot="16200000">
          <a:off x="18603834" y="2692707"/>
          <a:ext cx="1099540" cy="13266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00">
              <a:solidFill>
                <a:schemeClr val="accent5"/>
              </a:solidFill>
            </a:rPr>
            <a:t>Source:</a:t>
          </a:r>
          <a:r>
            <a:rPr lang="en-US" sz="900" baseline="0">
              <a:solidFill>
                <a:schemeClr val="accent5"/>
              </a:solidFill>
            </a:rPr>
            <a:t> SIFMA</a:t>
          </a:r>
          <a:endParaRPr lang="en-US" sz="900">
            <a:solidFill>
              <a:schemeClr val="accent5"/>
            </a:solidFill>
          </a:endParaRPr>
        </a:p>
      </xdr:txBody>
    </xdr:sp>
    <xdr:clientData/>
  </xdr:oneCellAnchor>
  <xdr:twoCellAnchor>
    <xdr:from>
      <xdr:col>5</xdr:col>
      <xdr:colOff>134937</xdr:colOff>
      <xdr:row>3</xdr:row>
      <xdr:rowOff>9127</xdr:rowOff>
    </xdr:from>
    <xdr:to>
      <xdr:col>13</xdr:col>
      <xdr:colOff>257968</xdr:colOff>
      <xdr:row>19</xdr:row>
      <xdr:rowOff>88899</xdr:rowOff>
    </xdr:to>
    <xdr:graphicFrame macro="">
      <xdr:nvGraphicFramePr>
        <xdr:cNvPr id="8" name="Chart 7">
          <a:extLst>
            <a:ext uri="{FF2B5EF4-FFF2-40B4-BE49-F238E27FC236}">
              <a16:creationId xmlns:a16="http://schemas.microsoft.com/office/drawing/2014/main" id="{0FD36BF8-9032-C269-8EC7-DA24DB9DCB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57371</xdr:colOff>
      <xdr:row>12</xdr:row>
      <xdr:rowOff>92003</xdr:rowOff>
    </xdr:from>
    <xdr:ext cx="132665" cy="1099540"/>
    <xdr:sp macro="" textlink="">
      <xdr:nvSpPr>
        <xdr:cNvPr id="9" name="TextBox 8">
          <a:extLst>
            <a:ext uri="{FF2B5EF4-FFF2-40B4-BE49-F238E27FC236}">
              <a16:creationId xmlns:a16="http://schemas.microsoft.com/office/drawing/2014/main" id="{64B63D73-1E82-46EF-81EA-EAC78368AFDE}"/>
            </a:ext>
          </a:extLst>
        </xdr:cNvPr>
        <xdr:cNvSpPr txBox="1"/>
      </xdr:nvSpPr>
      <xdr:spPr>
        <a:xfrm rot="16200000">
          <a:off x="13073457" y="2575690"/>
          <a:ext cx="1099540" cy="13266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00">
              <a:solidFill>
                <a:schemeClr val="accent5"/>
              </a:solidFill>
            </a:rPr>
            <a:t>Source:</a:t>
          </a:r>
          <a:r>
            <a:rPr lang="en-US" sz="900" baseline="0">
              <a:solidFill>
                <a:schemeClr val="accent5"/>
              </a:solidFill>
            </a:rPr>
            <a:t> SIFMA</a:t>
          </a:r>
          <a:endParaRPr lang="en-US" sz="900">
            <a:solidFill>
              <a:schemeClr val="accent5"/>
            </a:solidFill>
          </a:endParaRPr>
        </a:p>
      </xdr:txBody>
    </xdr:sp>
    <xdr:clientData/>
  </xdr:oneCellAnchor>
  <xdr:oneCellAnchor>
    <xdr:from>
      <xdr:col>11</xdr:col>
      <xdr:colOff>556418</xdr:colOff>
      <xdr:row>8</xdr:row>
      <xdr:rowOff>20811</xdr:rowOff>
    </xdr:from>
    <xdr:ext cx="202406" cy="140103"/>
    <xdr:sp macro="" textlink="">
      <xdr:nvSpPr>
        <xdr:cNvPr id="10" name="TextBox 9">
          <a:extLst>
            <a:ext uri="{FF2B5EF4-FFF2-40B4-BE49-F238E27FC236}">
              <a16:creationId xmlns:a16="http://schemas.microsoft.com/office/drawing/2014/main" id="{D70330C0-038F-FBF8-A13A-07673583C11A}"/>
            </a:ext>
          </a:extLst>
        </xdr:cNvPr>
        <xdr:cNvSpPr txBox="1"/>
      </xdr:nvSpPr>
      <xdr:spPr>
        <a:xfrm>
          <a:off x="12957968" y="1830561"/>
          <a:ext cx="202406" cy="140103"/>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50" b="0">
              <a:solidFill>
                <a:schemeClr val="tx1">
                  <a:lumMod val="75000"/>
                  <a:lumOff val="25000"/>
                </a:schemeClr>
              </a:solidFill>
            </a:rPr>
            <a:t>50</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92416</xdr:colOff>
      <xdr:row>4</xdr:row>
      <xdr:rowOff>254606</xdr:rowOff>
    </xdr:from>
    <xdr:to>
      <xdr:col>7</xdr:col>
      <xdr:colOff>1079501</xdr:colOff>
      <xdr:row>37</xdr:row>
      <xdr:rowOff>104321</xdr:rowOff>
    </xdr:to>
    <xdr:graphicFrame macro="">
      <xdr:nvGraphicFramePr>
        <xdr:cNvPr id="2" name="Chart 1">
          <a:extLst>
            <a:ext uri="{FF2B5EF4-FFF2-40B4-BE49-F238E27FC236}">
              <a16:creationId xmlns:a16="http://schemas.microsoft.com/office/drawing/2014/main" id="{2F6DDB0A-29CB-4655-ADC2-A5C1A7FF2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0.0056</cdr:x>
      <cdr:y>0.96249</cdr:y>
    </cdr:from>
    <cdr:to>
      <cdr:x>0.39813</cdr:x>
      <cdr:y>1</cdr:y>
    </cdr:to>
    <cdr:sp macro="" textlink="">
      <cdr:nvSpPr>
        <cdr:cNvPr id="2" name="TextBox 1">
          <a:extLst xmlns:a="http://schemas.openxmlformats.org/drawingml/2006/main">
            <a:ext uri="{FF2B5EF4-FFF2-40B4-BE49-F238E27FC236}">
              <a16:creationId xmlns:a16="http://schemas.microsoft.com/office/drawing/2014/main" id="{2EDAA351-A8CB-01FC-88F0-4960B159AD34}"/>
            </a:ext>
          </a:extLst>
        </cdr:cNvPr>
        <cdr:cNvSpPr txBox="1"/>
      </cdr:nvSpPr>
      <cdr:spPr>
        <a:xfrm xmlns:a="http://schemas.openxmlformats.org/drawingml/2006/main">
          <a:off x="84445" y="10905507"/>
          <a:ext cx="5919140" cy="4250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 Striped</a:t>
          </a:r>
          <a:r>
            <a:rPr lang="en-US" sz="1000" baseline="0"/>
            <a:t> blue lines represent proposed rules that did not include a suggested compliance timeframe within their NPRM. The average of all implementation periods is used as an estimate.</a:t>
          </a:r>
          <a:endParaRPr lang="en-US" sz="1000"/>
        </a:p>
      </cdr:txBody>
    </cdr:sp>
  </cdr:relSizeAnchor>
</c:userShapes>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14" dT="2024-03-20T14:20:46.86" personId="{00000000-0000-0000-0000-000000000000}" id="{055C53A8-72C3-4820-9A1A-58ED4E157C7C}">
    <text xml:space="preserve">"We propose to provide a compliance date twelve months after the effective date of any adoption of the proposed amendments in order to give covered institutions sufficient time to develop and adopt appropriate procedures to comply with any of the proposed changes and associated disclosure and reporting requirements, if adopted" Via page 131 of the proposal. Proposed rule: Regulation S-P: Privacy of Consumer Financial Information and Safeguarding Customer Information (sec.gov) </text>
    <extLst>
      <x:ext xmlns:xltc2="http://schemas.microsoft.com/office/spreadsheetml/2020/threadedcomments2" uri="{F7C98A9C-CBB3-438F-8F68-D28B6AF4A901}">
        <xltc2:checksum>1821302666</xltc2:checksum>
        <xltc2:hyperlink startIndex="360" length="120" url="https://www.sec.gov/files/rules/proposed/2023/34-97141.pdf"/>
      </x:ext>
    </extLst>
  </threadedComment>
  <threadedComment ref="M15" dT="2024-03-20T14:10:30.76" personId="{00000000-0000-0000-0000-000000000000}" id="{A3A98AB2-DAB8-4C76-B62F-1E855ACB0E81}">
    <text xml:space="preserve">First implementation period is first and second quarter after effective date. Second implementation period is third and fourth quarter after effective date. Third and final implementation period is the fifth quarter after the effective date. Via page 76 of the proposal. Proposed Rule: Regulation NMS: Minimum Pricing Increments, Access Fees, and Transparency of Better (sec.gov) </text>
    <extLst>
      <x:ext xmlns:xltc2="http://schemas.microsoft.com/office/spreadsheetml/2020/threadedcomments2" uri="{F7C98A9C-CBB3-438F-8F68-D28B6AF4A901}">
        <xltc2:checksum>159627769</xltc2:checksum>
        <xltc2:hyperlink startIndex="271" length="108" url="https://www.sec.gov/files/rules/proposed/2022/34-96494.pdf"/>
      </x:ext>
    </extLst>
  </threadedComment>
  <threadedComment ref="M16" dT="2024-03-20T13:48:19.28" personId="{00000000-0000-0000-0000-000000000000}" id="{579A04E5-F209-4168-A569-D1F525AEBD45}">
    <text xml:space="preserve">"We are proposing to require advisers registered or required to be registered with the Commission to comply with the proposed rule, if adopted, starting ten months from the rule’s effective date (the “compliance date”)." Via pg 96 of the proposal. Proposed rule: Outsourcing by Investment Advisers (sec.gov) </text>
    <extLst>
      <x:ext xmlns:xltc2="http://schemas.microsoft.com/office/spreadsheetml/2020/threadedcomments2" uri="{F7C98A9C-CBB3-438F-8F68-D28B6AF4A901}">
        <xltc2:checksum>72673289</xltc2:checksum>
        <xltc2:hyperlink startIndex="248" length="59" url="https://www.sec.gov/files/rules/proposed/2022/ia-6176.pdf"/>
      </x:ext>
    </extLst>
  </threadedComment>
  <threadedComment ref="M17" dT="2024-03-19T20:34:19.96" personId="{00000000-0000-0000-0000-000000000000}" id="{A7ABF581-17EC-47A0-AA62-09F36EC6533D}">
    <text xml:space="preserve">One year transition period after effective date for advisers with more than $1 billion in RAUM and an 18 month transition period for advisers with up to $1 billion in RAUM. Via pg 240. Proposed rule: Safeguarding Advisory Client Assets (sec.gov) </text>
    <extLst>
      <x:ext xmlns:xltc2="http://schemas.microsoft.com/office/spreadsheetml/2020/threadedcomments2" uri="{F7C98A9C-CBB3-438F-8F68-D28B6AF4A901}">
        <xltc2:checksum>1144418001</xltc2:checksum>
        <xltc2:hyperlink startIndex="185" length="60" url="https://www.sec.gov/files/rules/proposed/2023/ia-6240.pdf"/>
      </x:ext>
    </extLst>
  </threadedComment>
  <threadedComment ref="M18" dT="2024-03-19T20:28:08.59" personId="{00000000-0000-0000-0000-000000000000}" id="{35A6239F-1138-4EAC-8162-39B44905FEF4}">
    <text xml:space="preserve">Proposal contemplated a 24 month and 12 month compliance date. Via pgs 226 and 227 of the proposal. Proposed Rule: Open-End Fund Liquidity Risk Management and Swing Pricing; Form N-PORT Reporting (sec.gov) </text>
    <extLst>
      <x:ext xmlns:xltc2="http://schemas.microsoft.com/office/spreadsheetml/2020/threadedcomments2" uri="{F7C98A9C-CBB3-438F-8F68-D28B6AF4A901}">
        <xltc2:checksum>636876492</xltc2:checksum>
        <xltc2:hyperlink startIndex="100" length="105" url="https://www.sec.gov/files/rules/proposed/2022/33-11130.pdf"/>
      </x:ext>
    </extLst>
  </threadedComment>
  <threadedComment ref="M19" dT="2024-03-19T20:26:17.23" personId="{00000000-0000-0000-0000-000000000000}" id="{FD286858-A1AF-454B-B2C2-3CFBBF1A4267}">
    <text xml:space="preserve">The compliance date of any adoption of the proposed disclosures in the report to shareholders and filed on Form N-CSR would be 18 months following the effective date, which would be sixty days after the date of publication in the Federal Register. One year after effective date the following would be required, ) the proposed disclosure requirements in prospectuses on Forms N-1A and N-2, (ii) the proposed disclosure requirements for UITs on Form N-8B2; (iii) the proposed regulatory reporting on Form N-CEN, and (iv) the proposed disclosure requirements and regulatory reporting on Form ADV Parts 1 and 2. Via pg 169 of proposal. Proposed Rule: Enhanced Disclosures by Certain Investment Advisers and Investment Companies about Environmental, Social, and Governance Investment Practices (sec.gov) </text>
    <extLst>
      <x:ext xmlns:xltc2="http://schemas.microsoft.com/office/spreadsheetml/2020/threadedcomments2" uri="{F7C98A9C-CBB3-438F-8F68-D28B6AF4A901}">
        <xltc2:checksum>1796341640</xltc2:checksum>
        <xltc2:hyperlink startIndex="632" length="166" url="https://www.sec.gov/files/rules/proposed/2022/33-11068.pdf"/>
      </x:ext>
    </extLst>
  </threadedComment>
  <threadedComment ref="M20" dT="2024-03-19T20:18:21.52" personId="{00000000-0000-0000-0000-000000000000}" id="{4656EEA6-9FEE-413E-8BF9-B1674A4BE6DC}">
    <text xml:space="preserve">210 calendar days from the effective date of any final rule. Via pg 531 of the release Proposed rule: Amendments Regarding the Definition of “Exchange” and Alternative Trading Systems (ATSs) That Trade U.S. Treasury and Agency Securities, National Market System (NMS) Stocks, and Other Securities. </text>
    <extLst>
      <x:ext xmlns:xltc2="http://schemas.microsoft.com/office/spreadsheetml/2020/threadedcomments2" uri="{F7C98A9C-CBB3-438F-8F68-D28B6AF4A901}">
        <xltc2:checksum>2874391068</xltc2:checksum>
        <xltc2:hyperlink startIndex="87" length="210" url="https://www.sec.gov/files/rules/proposed/2022/34-94062.pdf"/>
      </x:ext>
    </extLst>
  </threadedComment>
  <threadedComment ref="M21" dT="2024-03-19T20:02:54.50" personId="{00000000-0000-0000-0000-000000000000}" id="{3AD4E1A9-3652-41C9-86A4-E14E620F3920}">
    <text xml:space="preserve">Proposal contemplates a 90, 120, and 180 day implementation period. Via pg 244 of the release. Proposed Rule: Amendments to the National Market System Plan Governing the Consolidated Audit Trail to Enhance Data Security </text>
    <extLst>
      <x:ext xmlns:xltc2="http://schemas.microsoft.com/office/spreadsheetml/2020/threadedcomments2" uri="{F7C98A9C-CBB3-438F-8F68-D28B6AF4A901}">
        <xltc2:checksum>3700470103</xltc2:checksum>
        <xltc2:hyperlink startIndex="95" length="124" url="https://www.sec.gov/files/rules/proposed/2020/34-89632.pdf"/>
      </x:ext>
    </extLst>
  </threadedComment>
  <threadedComment ref="M22" dT="2024-04-01T16:54:07.11" personId="{00000000-0000-0000-0000-000000000000}" id="{89C9366A-47F6-4AC9-B0D3-881713B38581}">
    <text xml:space="preserve">"The compliance date for the amended rule is March 31, 2025." via pg 23 of the release. Final rule: Exemption for Certain Investment Advisers Operating Through the Internet (sec.gov) </text>
    <extLst>
      <x:ext xmlns:xltc2="http://schemas.microsoft.com/office/spreadsheetml/2020/threadedcomments2" uri="{F7C98A9C-CBB3-438F-8F68-D28B6AF4A901}">
        <xltc2:checksum>4107566011</xltc2:checksum>
        <xltc2:hyperlink startIndex="88" length="94" url="https://www.sec.gov/files/rules/final/2024/ia-6578.pdf"/>
      </x:ext>
    </extLst>
  </threadedComment>
  <threadedComment ref="M23" dT="2024-03-19T19:41:21.31" personId="{00000000-0000-0000-0000-000000000000}" id="{6A3FF1BB-2F62-43D9-8FE7-A0E68CD09927}">
    <text xml:space="preserve">Amendments shall become effective 60 days after the Fed Reg pub. Date and the compliance date will be 18 months after te effective date. Via pg 243 of the release. Final rule: Disclosure of Order Execution Information (sec.gov) </text>
    <extLst>
      <x:ext xmlns:xltc2="http://schemas.microsoft.com/office/spreadsheetml/2020/threadedcomments2" uri="{F7C98A9C-CBB3-438F-8F68-D28B6AF4A901}">
        <xltc2:checksum>1306439253</xltc2:checksum>
        <xltc2:hyperlink startIndex="164" length="63" url="https://www.sec.gov/files/rules/final/2024/34-99679.pdf"/>
      </x:ext>
    </extLst>
  </threadedComment>
  <threadedComment ref="M24" dT="2024-03-19T19:32:53.57" personId="{00000000-0000-0000-0000-000000000000}" id="{5EEBE66D-3E2D-453A-9833-CEADBDFDB630}">
    <text xml:space="preserve">Disclosure and financial statement effects audit by all filer types due by FYB2028. Via pg 589 of the release. Final rule: The Enhancement and Standardization of Climate-Related Disclosures for Investors AGENCY: Securities and Exchange Commission </text>
    <extLst>
      <x:ext xmlns:xltc2="http://schemas.microsoft.com/office/spreadsheetml/2020/threadedcomments2" uri="{F7C98A9C-CBB3-438F-8F68-D28B6AF4A901}">
        <xltc2:checksum>114284734</xltc2:checksum>
        <xltc2:hyperlink startIndex="111" length="135" url="https://www.sec.gov/files/rules/final/2024/33-11275.pdf"/>
      </x:ext>
    </extLst>
  </threadedComment>
  <threadedComment ref="M25" dT="2024-03-19T19:26:38.97" personId="{00000000-0000-0000-0000-000000000000}" id="{BB478FF8-4FAB-4181-B1C9-12F32FA2A19E}">
    <text xml:space="preserve">"The effective/compliance date is March 12, 2025, which is one year from the date of publication of the rules in the Federal Register. " Via pg 171 of the release. Joint final rule: Form PF; Reporting Requirements for All Filers and Large Hedge Fund Advisers (sec.gov) </text>
    <extLst>
      <x:ext xmlns:xltc2="http://schemas.microsoft.com/office/spreadsheetml/2020/threadedcomments2" uri="{F7C98A9C-CBB3-438F-8F68-D28B6AF4A901}">
        <xltc2:checksum>1321745099</xltc2:checksum>
        <xltc2:hyperlink startIndex="164" length="104" url="https://www.sec.gov/files/rules/final/2024/ia-6546.pdf"/>
      </x:ext>
    </extLst>
  </threadedComment>
  <threadedComment ref="M26" dT="2024-03-19T19:24:44.90" personId="{00000000-0000-0000-0000-000000000000}" id="{3080F2FA-6E50-455B-B934-2A0A312F075F}">
    <text xml:space="preserve">Effective Date: 4/29/2024 
"The Commission is adopting a one-year compliance date from the effective date of the final rules for all persons who engage in activities that meet the dealer registration requirements under the final rules." 
Via pg 94 of the release. Final rule: Further Definition of “As a Part of a Regular Business” in the Definition of Dealer and Government Securities Dealer in Connection with Certain Liquidity Providers </text>
    <extLst>
      <x:ext xmlns:xltc2="http://schemas.microsoft.com/office/spreadsheetml/2020/threadedcomments2" uri="{F7C98A9C-CBB3-438F-8F68-D28B6AF4A901}">
        <xltc2:checksum>1547885390</xltc2:checksum>
        <xltc2:hyperlink startIndex="265" length="175" url="https://www.sec.gov/files/rules/final/2024/34-99477.pdf"/>
      </x:ext>
    </extLst>
  </threadedComment>
  <threadedComment ref="M27" dT="2024-03-19T19:20:22.79" personId="{00000000-0000-0000-0000-000000000000}" id="{4E4890E1-0A78-4C25-8425-2093189F64ED}">
    <text xml:space="preserve">The compliance date for the final rules, other than 17 CFR 229.1610, is July 1, 2024. The compliance date for 17 CFR 229.1610 is June 30, 2025. Via page 2 of the release. Final rules; guidance: Special Purpose Acquisition Companies, Shell Companies, and Projections (sec.gov) </text>
    <extLst>
      <x:ext xmlns:xltc2="http://schemas.microsoft.com/office/spreadsheetml/2020/threadedcomments2" uri="{F7C98A9C-CBB3-438F-8F68-D28B6AF4A901}">
        <xltc2:checksum>2166639458</xltc2:checksum>
        <xltc2:hyperlink startIndex="171" length="104" url="https://www.sec.gov/files/rules/final/2024/33-11265.pdf"/>
      </x:ext>
    </extLst>
  </threadedComment>
  <threadedComment ref="M28" dT="2024-03-19T19:17:10.34" personId="{00000000-0000-0000-0000-000000000000}" id="{1F52E84D-15A3-4335-9C2B-D2222DDB4446}">
    <text xml:space="preserve">With respect to the changes to Rule 17ad-22(e)(6)(i) (regarding separation of house and customer margin), 17ad-22(e)(18)(iv)(C) (regarding access), and 15c3-3 (regarding the broker-dealer customer customer protection rule), each CCA will be required to file with the SEC no later than 60 days following 1/16/2024 and proposed changes must be effective by 3/31/2025. With respect to the proposed changes to Rule 17ad-22(e)(18)(iv)(A) and (B) (regarding the requirements to clear eligible secondary market transactions and monitoring of the submission of such transactions) each CCA will be required to file with the SEC proposed change 150 days after 1/16/2024 and proposed rule changes must be effective by 12/31/25 for cash market transactions encompassed by section (ii) of the definition of an eligible secondary market transaction and by 6/30/26 for repo transactions encompassed by section (i) of the definition of an eligible secondary market transactions. Via pg 206 Final rule: Standards for Covered Clearing Agencies for U.S. Treasury Securities and Application of the Broker-Dealer Customer Protection Rule with Respect to U.S. Treasury Securities </text>
    <extLst>
      <x:ext xmlns:xltc2="http://schemas.microsoft.com/office/spreadsheetml/2020/threadedcomments2" uri="{F7C98A9C-CBB3-438F-8F68-D28B6AF4A901}">
        <xltc2:checksum>1879212252</xltc2:checksum>
        <xltc2:hyperlink startIndex="974" length="183" url="https://www.sec.gov/files/rules/final/2023/34-99149.pdf"/>
      </x:ext>
    </extLst>
  </threadedComment>
  <threadedComment ref="M29" dT="2024-03-19T19:11:55.41" personId="{00000000-0000-0000-0000-000000000000}" id="{3618FECC-DF18-44D1-87E3-4533763FEE2E}">
    <text xml:space="preserve">Effective date is 2/5/2024. Under the Compliance date that the SEC adopted, any securitization participant must comply with the prohibition and the requirements of the exceptions to the final rule, as applicable, with respect to any ABS the first closing of the sale of which occurs on or after 6/9/2025. Via pg 170 of the release. Final rule: Prohibition Against Conflicts of Interest in Certain Securitizations </text>
    <extLst>
      <x:ext xmlns:xltc2="http://schemas.microsoft.com/office/spreadsheetml/2020/threadedcomments2" uri="{F7C98A9C-CBB3-438F-8F68-D28B6AF4A901}">
        <xltc2:checksum>2180215458</xltc2:checksum>
        <xltc2:hyperlink startIndex="332" length="80" url="https://www.sec.gov/files/rules/final/2023/33-11254.pdf"/>
      </x:ext>
    </extLst>
  </threadedComment>
  <threadedComment ref="M30" dT="2024-03-19T19:05:35.40" personId="{00000000-0000-0000-0000-000000000000}" id="{1619D148-75FD-4097-97EE-4B07D182AAF7}">
    <text xml:space="preserve">The Compliance date for Rule 17Ad-25 is 12 months after publication in the Federal Register, while the compliance date for Rules 17Ad-25(b)(1), (c)(2), and € is 24 months after publication in Fed Reg. Federal register publication was 12/5/2023 making 12/5/24 and 12/5/25 the compliance dates.
Via pg 132 in release. Final rule: Clearing Agency Governance and Conflicts of Interest (sec.gov) </text>
    <extLst>
      <x:ext xmlns:xltc2="http://schemas.microsoft.com/office/spreadsheetml/2020/threadedcomments2" uri="{F7C98A9C-CBB3-438F-8F68-D28B6AF4A901}">
        <xltc2:checksum>1802850308</xltc2:checksum>
        <xltc2:hyperlink startIndex="316" length="74" url="https://www.sec.gov/files/rules/final/2023/34-98959_0.pdf"/>
      </x:ext>
    </extLst>
  </threadedComment>
  <threadedComment ref="M31" dT="2024-03-19T18:52:09.87" personId="{00000000-0000-0000-0000-000000000000}" id="{02E9E14C-77A5-46B3-9A21-9088C28137E8}">
    <text xml:space="preserve">SBSEF rules small become effective 60 days after Fed Reg pub. (2/13/24 is effective date)The temporary SBSEF exemptions expire 180 days after effective date. For an entity that has submitted an application on Form SBSEF by 180 days after the Effective Date, the exemptive relief relating to SBSEF registration would expire 240 days after the Effective Date, except with respect to an entity whose application on Form SBSEF is complete within 240 days of the Effective Date. Via pg 304 of the release. Final rule: Security-Based Swap Execution and Registration and Regulation of Security-Based Swap Execution Facilities </text>
    <extLst>
      <x:ext xmlns:xltc2="http://schemas.microsoft.com/office/spreadsheetml/2020/threadedcomments2" uri="{F7C98A9C-CBB3-438F-8F68-D28B6AF4A901}">
        <xltc2:checksum>2946612708</xltc2:checksum>
        <xltc2:hyperlink startIndex="501" length="117" url="https://www.sec.gov/files/rules/final/2023/34-98845.pdf"/>
      </x:ext>
    </extLst>
  </threadedComment>
  <threadedComment ref="M32" dT="2024-03-19T18:45:18.74" personId="{00000000-0000-0000-0000-000000000000}" id="{C05F6C19-9C82-4D15-B2CB-4D72F94186F3}">
    <text xml:space="preserve">12 months after the effective date (1/2/24) is the compliance date for Rule 13f-2 via pg 141 of the release. Compliance with CAT amendments will be 18 months after the effective date via pg 141. Final rule: Short Position and Short Activity Reporting by Institutional Investment Managers (sec.gov) </text>
    <extLst>
      <x:ext xmlns:xltc2="http://schemas.microsoft.com/office/spreadsheetml/2020/threadedcomments2" uri="{F7C98A9C-CBB3-438F-8F68-D28B6AF4A901}">
        <xltc2:checksum>1271589509</xltc2:checksum>
        <xltc2:hyperlink startIndex="195" length="102" url="https://www.sec.gov/files/rules/final/2023/34-98738.pdf"/>
      </x:ext>
    </extLst>
  </threadedComment>
  <threadedComment ref="M33" dT="2024-03-19T14:29:23.82" personId="{00000000-0000-0000-0000-000000000000}" id="{FE4669FA-9203-4C3E-8BA0-A92581F8ABD6}">
    <text xml:space="preserve">Effective Date: Jan 2, 2024, covered persons report 10c-1a to an RNSA 24 months after effective date (1/2/2026), RNSAs publicly report rule data within 90 days of reporting date (4/2/2026) Via pg 171 Final Rule: Reporting of Securities Loans </text>
    <extLst>
      <x:ext xmlns:xltc2="http://schemas.microsoft.com/office/spreadsheetml/2020/threadedcomments2" uri="{F7C98A9C-CBB3-438F-8F68-D28B6AF4A901}">
        <xltc2:checksum>4126865468</xltc2:checksum>
        <xltc2:hyperlink startIndex="200" length="41" url="https://www.sec.gov/files/rules/final/2023/34-98737.pdf"/>
      </x:ext>
    </extLst>
  </threadedComment>
  <threadedComment ref="M34" dT="2024-03-19T18:35:05.50" personId="{00000000-0000-0000-0000-000000000000}" id="{B255344B-9E0E-440B-8B89-EBA37F753BF2}">
    <text xml:space="preserve">Compliance with the structured data requirement for Schedules 13D and 13G will not be required until 12/18/24. Compliance with the revised Schedule 13G filing deadlines under Rules 13d-1 and 13d-2 will not be required before 9/30/24. Via pg 164 of the release Final rule; guidance: Modernization of Beneficial Ownership Reporting (sec.gov) </text>
    <extLst>
      <x:ext xmlns:xltc2="http://schemas.microsoft.com/office/spreadsheetml/2020/threadedcomments2" uri="{F7C98A9C-CBB3-438F-8F68-D28B6AF4A901}">
        <xltc2:checksum>3331771744</xltc2:checksum>
        <xltc2:hyperlink startIndex="260" length="79" url="https://www.sec.gov/files/rules/final/2023/33-11253.pdf"/>
      </x:ext>
    </extLst>
  </threadedComment>
  <threadedComment ref="M35" dT="2024-03-19T18:31:38.87" personId="{00000000-0000-0000-0000-000000000000}" id="{10DB754B-A187-4311-A3BB-5F0411BD8452}">
    <text xml:space="preserve">Compliance date of 12/11/2025 for larger entities and 6/11/2026 for smaller entities. Via pg 151 of the release. Final rule: Investment Company Names (sec.gov) </text>
    <extLst>
      <x:ext xmlns:xltc2="http://schemas.microsoft.com/office/spreadsheetml/2020/threadedcomments2" uri="{F7C98A9C-CBB3-438F-8F68-D28B6AF4A901}">
        <xltc2:checksum>3373375742</xltc2:checksum>
        <xltc2:hyperlink startIndex="113" length="46" url="https://www.sec.gov/files/rules/final/2023/33-11238_conforming-version-combined-w_33-11238a-correction.pdf"/>
      </x:ext>
    </extLst>
  </threadedComment>
  <threadedComment ref="M36" dT="2024-03-19T18:23:09.39" personId="{00000000-0000-0000-0000-000000000000}" id="{2F399527-A2EF-4363-B5D4-08D4D7105E65}">
    <text xml:space="preserve">Larger private fund advisers would have 12 months after Fed Reg pub. to comply with rules 211(h)(2)-1, 211(h)(2)-2, and 211(h)(2)-3. They would have 18 months after Fed Reg pub to comply with 211(h)(1)-2 and 206(4)-10. Small private fund advisers would have 18 months after Fed Reg pub to comply with of those rules. All private fund advisers would have 60 days after Fed register publication to comply with 206(4)-7(b). Via pg 311 of the release. Final Rule: Private Fund Advisers; Documentation of Registered Investment Adviser Compliance Reviews (sec.gov) </text>
    <extLst>
      <x:ext xmlns:xltc2="http://schemas.microsoft.com/office/spreadsheetml/2020/threadedcomments2" uri="{F7C98A9C-CBB3-438F-8F68-D28B6AF4A901}">
        <xltc2:checksum>3920127615</xltc2:checksum>
        <xltc2:hyperlink startIndex="448" length="110" url="https://www.sec.gov/files/rules/final/2023/ia-6383.pdf"/>
      </x:ext>
    </extLst>
  </threadedComment>
  <threadedComment ref="M38" dT="2024-03-19T17:47:25.80" personId="{00000000-0000-0000-0000-000000000000}" id="{B6204AEC-EC1E-4196-AAE0-1019B3E70C7B}">
    <text xml:space="preserve">Item 106 of Regulation S-K and item 16K of Form 20-F are required by 12/15/23. Requirements in Item 1.05 of Form 8-K and in Form 6-K the compliance date is 12/18/23 (6/15/24 for smaller reporting companies). Item 106 of Regulation S-K and item 16K of Form 20-F registrants must begin tagging responsive disclosure in Inline XBRL by 12/15/24. For Item 1.05 of Form 8-K and Form 6-K all registrants must begin tagging responsive disclosure in Inline XBRL by 12/18/24. Via pg 107 of the release. Final Rule: Cybersecurity Risk Management, Strategy, Governance, and Incident Disclosure </text>
    <extLst>
      <x:ext xmlns:xltc2="http://schemas.microsoft.com/office/spreadsheetml/2020/threadedcomments2" uri="{F7C98A9C-CBB3-438F-8F68-D28B6AF4A901}">
        <xltc2:checksum>49432852</xltc2:checksum>
        <xltc2:hyperlink startIndex="493" length="88" url="https://www.sec.gov/files/rules/final/2023/33-11216.pdf"/>
      </x:ext>
    </extLst>
  </threadedComment>
  <threadedComment ref="M39" dT="2024-03-19T17:35:59.87" personId="{00000000-0000-0000-0000-000000000000}" id="{0C9605EA-EEA0-4F8F-AEBA-D7594D87E6EF}">
    <text xml:space="preserve">Forms N-MFP, N-CR, and PF filed on or after 6/11/2024 must comply, the mandatory liquidity fee framework in rule 2a-7 has a compliance date of twelve months after the effective date for 2a-7 (60 days after fed register publication) Via pg 168 Final Rule: Money Market Fund Reforms; Form PF Reporting Requirements for Large Liquidity Fund Advisers; Technical Amendments to Form N-CSR and Form N-1A (sec.gov) </text>
    <extLst>
      <x:ext xmlns:xltc2="http://schemas.microsoft.com/office/spreadsheetml/2020/threadedcomments2" uri="{F7C98A9C-CBB3-438F-8F68-D28B6AF4A901}">
        <xltc2:checksum>2280019620</xltc2:checksum>
        <xltc2:hyperlink startIndex="243" length="163" url="https://www.sec.gov/files/rules/final/2023/33-11211.pdf"/>
      </x:ext>
    </extLst>
  </threadedComment>
  <threadedComment ref="M42" dT="2024-03-19T16:09:20.18" personId="{00000000-0000-0000-0000-000000000000}" id="{07E2E556-B268-48E6-BAE3-34AE4D387C5D}">
    <text>06/11/2024: for the amended, existing Form PF sections and amendments to 17 CFR 275.204(b)-1
12/11/2023: for new Form PF sections 5 and 6
Final Rule: Form PF; Event Reporting for Large Hedge Fund Advisers and Private Equity Fund Advisers; Requirements for Large Private Equity Fund Adviser Reporting (sec.gov) p.87-9</text>
    <extLst>
      <x:ext xmlns:xltc2="http://schemas.microsoft.com/office/spreadsheetml/2020/threadedcomments2" uri="{F7C98A9C-CBB3-438F-8F68-D28B6AF4A901}">
        <xltc2:checksum>822877346</xltc2:checksum>
        <xltc2:hyperlink startIndex="141" length="171" url="https://www.sec.gov/files/rules/final/2023/ia-6297.pdf"/>
      </x:ext>
    </extLst>
  </threadedComment>
  <threadedComment ref="M43" dT="2024-03-19T15:57:52.33" personId="{00000000-0000-0000-0000-000000000000}" id="{06590984-3572-495B-A546-8C4BD1EB1673}">
    <text>01/01/2024: Listed Closed-End Funds
04/01/2024: FPIs that file on the FPI forms
10/01/2023: all other issuers
Final rule: Share Repurchase Disclosure Modernization (sec.gov) p.97-8</text>
    <extLst>
      <x:ext xmlns:xltc2="http://schemas.microsoft.com/office/spreadsheetml/2020/threadedcomments2" uri="{F7C98A9C-CBB3-438F-8F68-D28B6AF4A901}">
        <xltc2:checksum>3792052484</xltc2:checksum>
        <xltc2:hyperlink startIndex="111" length="63" url="https://www.sec.gov/files/rules/final/2023/34-97424.pdf"/>
      </x:ext>
    </extLst>
  </threadedComment>
  <threadedComment ref="M45" dT="2024-03-19T15:40:18.40" personId="{00000000-0000-0000-0000-000000000000}" id="{DBB949F6-5C12-41BF-A510-62CAD48D9438}">
    <text>04/01/2023:
 - Section 16 reporting persons to comply w/ amendments to Forms 4 &amp;5
 - Issuers (except for SRCs) to comply w/ new requirements relating to periodic reports
10/01/2023: 
 - For issuers that are SRCs to comply w/ new requirements relating to periodic reports
Final Rule: Insider Trading Arrangements and Related Disclosures (sec.gov)  p.114</text>
    <extLst>
      <x:ext xmlns:xltc2="http://schemas.microsoft.com/office/spreadsheetml/2020/threadedcomments2" uri="{F7C98A9C-CBB3-438F-8F68-D28B6AF4A901}">
        <xltc2:checksum>664365431</xltc2:checksum>
        <xltc2:hyperlink startIndex="272" length="74" url="https://www.sec.gov/files/rules/final/2022/33-11138.pdf"/>
      </x:ext>
    </extLst>
  </threadedComment>
  <threadedComment ref="M47" dT="2024-03-19T15:17:26.59" personId="{00000000-0000-0000-0000-000000000000}" id="{E80A72BC-B12B-47B9-98C5-1508A9D88110}">
    <text>05/03/2023 for amendments to 17 CFR 240.18a-4 
11/03/2023 for amendments to 17 CFR 240.18a-6
Final Rule: Electronic Recordkeeping Requirements for Broker-Dealers, Security-Based Swap Dealers, and Major Security-Based Swap Participants p. 71</text>
    <extLst>
      <x:ext xmlns:xltc2="http://schemas.microsoft.com/office/spreadsheetml/2020/threadedcomments2" uri="{F7C98A9C-CBB3-438F-8F68-D28B6AF4A901}">
        <xltc2:checksum>1899081477</xltc2:checksum>
        <xltc2:hyperlink startIndex="94" length="141" url="https://www.sec.gov/files/rules/final/2022/34-96034.pdf"/>
      </x:ext>
    </extLst>
  </threadedComment>
  <threadedComment ref="M49" dT="2024-03-19T14:57:23.90" personId="{00000000-0000-0000-0000-000000000000}" id="{77A8A3BC-8EA4-464C-9815-D831B335586F}">
    <text>12/23/2024 for new rules relating to  applications for exemption under tot the Advisers Act and filing Form ADV-NR. 01/03/2023 for the filing of the amended Form 13F.
Electronic Submission of Applications for Orders under the Advisers Act and the Investment Company Act, Confidential Treatment Requests for Filings on Form 13F, and Form ADV-NR; Amendments to Form 13F (sec.gov)  p.35</text>
    <extLst>
      <x:ext xmlns:xltc2="http://schemas.microsoft.com/office/spreadsheetml/2020/threadedcomments2" uri="{F7C98A9C-CBB3-438F-8F68-D28B6AF4A901}">
        <xltc2:checksum>3232990677</xltc2:checksum>
        <xltc2:hyperlink startIndex="168" length="210" url="https://www.sec.gov/files/rules/final/2022/34-95148.pdf"/>
      </x:ext>
    </extLst>
  </threadedComment>
  <threadedComment ref="M50" dT="2024-03-19T14:45:28.42" personId="{00000000-0000-0000-0000-000000000000}" id="{C0D9A4A8-4907-482C-AAA7-9A961CD9BF49}">
    <text>12/11/2022 compliance date for most. For Form 144 filers, six months after updates of relevant sections of Form 144 are published (were estimated to be released in Sept. 2022).  06/11/2025 for 11-K filers.
Updating EDGAR Filing Requirements and Form 144 Filings (sec.gov) p.19-20</text>
    <extLst>
      <x:ext xmlns:xltc2="http://schemas.microsoft.com/office/spreadsheetml/2020/threadedcomments2" uri="{F7C98A9C-CBB3-438F-8F68-D28B6AF4A901}">
        <xltc2:checksum>1409140026</xltc2:checksum>
        <xltc2:hyperlink startIndex="207" length="65" url="https://www.sec.gov/files/rules/final/2022/33-11070.pdf"/>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E67" dT="2023-07-31T18:58:32.54" personId="{00000000-0000-0000-0000-000000000000}" id="{9C0C3A6F-F670-4534-AF64-87D854053008}">
    <text xml:space="preserve">AN14 and AN00 entered as separate into the reg flex agenda, but proposed as one rule SEC.gov | Conflicts of Interest Associated with the Use of Predictive Data Analytics by Broker-Dealers and Investment Advisers </text>
    <extLst>
      <x:ext xmlns:xltc2="http://schemas.microsoft.com/office/spreadsheetml/2020/threadedcomments2" uri="{F7C98A9C-CBB3-438F-8F68-D28B6AF4A901}">
        <xltc2:checksum>274388791</xltc2:checksum>
        <xltc2:hyperlink startIndex="85" length="126" url="https://www.sec.gov/rules/2023/07/s7-12-23"/>
      </x:ext>
    </extLs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ec.gov/rules/2022/05/private-fund-advisers-documentation-registered-investment-adviser-compliance-reviews" TargetMode="External"/><Relationship Id="rId18" Type="http://schemas.openxmlformats.org/officeDocument/2006/relationships/hyperlink" Target="https://www.sec.gov/rules/2022/02/notice-text-proposed-amendments-national-market-system-plan-governing-consolidated" TargetMode="External"/><Relationship Id="rId26" Type="http://schemas.openxmlformats.org/officeDocument/2006/relationships/hyperlink" Target="https://www.sec.gov/rules/2022/05/enhanced-disclosures-certain-investment-advisers-and-investment-companies-about" TargetMode="External"/><Relationship Id="rId39" Type="http://schemas.openxmlformats.org/officeDocument/2006/relationships/hyperlink" Target="https://www.sec.gov/rules/2023/01/supplemental-standards-ethical-conduct-members-and-employees-securities-and-exchange" TargetMode="External"/><Relationship Id="rId21" Type="http://schemas.openxmlformats.org/officeDocument/2006/relationships/hyperlink" Target="https://www.sec.gov/rules/2022/03/further-definition-a-part-a-regular-business-definition-dealer-and-government" TargetMode="External"/><Relationship Id="rId34" Type="http://schemas.openxmlformats.org/officeDocument/2006/relationships/hyperlink" Target="https://www.sec.gov/rules/2022/12/regulation-best-execution" TargetMode="External"/><Relationship Id="rId42" Type="http://schemas.openxmlformats.org/officeDocument/2006/relationships/hyperlink" Target="https://www.sec.gov/rules/2023/03/regulation-s-p-privacy-consumer-financial-information-and-safeguarding-customer" TargetMode="External"/><Relationship Id="rId47" Type="http://schemas.openxmlformats.org/officeDocument/2006/relationships/hyperlink" Target="https://www.sec.gov/rules/2023/07/s7-11-23" TargetMode="External"/><Relationship Id="rId50" Type="http://schemas.openxmlformats.org/officeDocument/2006/relationships/hyperlink" Target="https://www.sec.gov/rules/2023/09/edgar-next" TargetMode="External"/><Relationship Id="rId55" Type="http://schemas.openxmlformats.org/officeDocument/2006/relationships/printerSettings" Target="../printerSettings/printerSettings1.bin"/><Relationship Id="rId7" Type="http://schemas.openxmlformats.org/officeDocument/2006/relationships/hyperlink" Target="https://www.sec.gov/rules/2021/12/share-repurchase-disclosure-modernization" TargetMode="External"/><Relationship Id="rId2" Type="http://schemas.openxmlformats.org/officeDocument/2006/relationships/hyperlink" Target="https://www.sec.gov/rules/2021/11/electronic-submission-applications-orders-under-advisers-act-and-investment-company" TargetMode="External"/><Relationship Id="rId16" Type="http://schemas.openxmlformats.org/officeDocument/2006/relationships/hyperlink" Target="https://www.sec.gov/rules/2022/02/modernization-beneficial-ownership-reporting" TargetMode="External"/><Relationship Id="rId29" Type="http://schemas.openxmlformats.org/officeDocument/2006/relationships/hyperlink" Target="https://www.sec.gov/rules/2022/08/clearing-agency-governance-and-conflicts-interest" TargetMode="External"/><Relationship Id="rId11" Type="http://schemas.openxmlformats.org/officeDocument/2006/relationships/hyperlink" Target="https://www.sec.gov/rules/2022/01/amendments-form-pf-require-current-reporting-and-amend-reporting-requirements-large" TargetMode="External"/><Relationship Id="rId24" Type="http://schemas.openxmlformats.org/officeDocument/2006/relationships/hyperlink" Target="https://www.sec.gov/rules/2022/04/rules-relating-security-based-swap-execution-and-registration-and-regulation-security" TargetMode="External"/><Relationship Id="rId32" Type="http://schemas.openxmlformats.org/officeDocument/2006/relationships/hyperlink" Target="https://www.sec.gov/rules/2022/10/outsourcing-investment-advisers" TargetMode="External"/><Relationship Id="rId37" Type="http://schemas.openxmlformats.org/officeDocument/2006/relationships/hyperlink" Target="https://www.sec.gov/rules/2022/12/disclosure-order-execution-information" TargetMode="External"/><Relationship Id="rId40" Type="http://schemas.openxmlformats.org/officeDocument/2006/relationships/hyperlink" Target="https://www.sec.gov/rules/2023/02/commissions-privacy-act-regulations" TargetMode="External"/><Relationship Id="rId45" Type="http://schemas.openxmlformats.org/officeDocument/2006/relationships/hyperlink" Target="https://www.sec.gov/rules/2023/03/electronic-submission-certain-material-under-securities-exchange-act-1934-amendments" TargetMode="External"/><Relationship Id="rId53" Type="http://schemas.openxmlformats.org/officeDocument/2006/relationships/hyperlink" Target="https://www.sec.gov/rules/2024/02/qvcf-inflation-adjustment" TargetMode="External"/><Relationship Id="rId5" Type="http://schemas.openxmlformats.org/officeDocument/2006/relationships/hyperlink" Target="https://www.sec.gov/rules/2021/11/reporting-securities-loans" TargetMode="External"/><Relationship Id="rId10" Type="http://schemas.openxmlformats.org/officeDocument/2006/relationships/hyperlink" Target="https://www.sec.gov/rules/2022/12/insider-trading-arrangements-and-related-disclosures" TargetMode="External"/><Relationship Id="rId19" Type="http://schemas.openxmlformats.org/officeDocument/2006/relationships/hyperlink" Target="https://www.sec.gov/rules/2022/03/cybersecurity-risk-management-strategy-governance-and-incident-disclosure" TargetMode="External"/><Relationship Id="rId31" Type="http://schemas.openxmlformats.org/officeDocument/2006/relationships/hyperlink" Target="https://www.sec.gov/rules/2022/09/standards-covered-clearing-agencies-us-treasury-securities-and-application-broker" TargetMode="External"/><Relationship Id="rId44" Type="http://schemas.openxmlformats.org/officeDocument/2006/relationships/hyperlink" Target="https://www.sec.gov/rules/2023/03/regulation-systems-compliance-and-integrity" TargetMode="External"/><Relationship Id="rId52" Type="http://schemas.openxmlformats.org/officeDocument/2006/relationships/hyperlink" Target="https://www.sec.gov/rules/2023/10/feetiers" TargetMode="External"/><Relationship Id="rId4" Type="http://schemas.openxmlformats.org/officeDocument/2006/relationships/hyperlink" Target="https://www.sec.gov/rules/2022/07/proxy-voting-advice" TargetMode="External"/><Relationship Id="rId9" Type="http://schemas.openxmlformats.org/officeDocument/2006/relationships/hyperlink" Target="https://www.sec.gov/rules/2023/06/s7-32-10" TargetMode="External"/><Relationship Id="rId14" Type="http://schemas.openxmlformats.org/officeDocument/2006/relationships/hyperlink" Target="https://www.sec.gov/rules/2022/02/cybersecurity-risk-management-investment-advisers-registered-investment-companies-and" TargetMode="External"/><Relationship Id="rId22" Type="http://schemas.openxmlformats.org/officeDocument/2006/relationships/hyperlink" Target="https://www.sec.gov/rules/2022/03/removal-references-credit-ratings-regulation-m" TargetMode="External"/><Relationship Id="rId27" Type="http://schemas.openxmlformats.org/officeDocument/2006/relationships/hyperlink" Target="https://www.sec.gov/rules/2022/07/substantial-implementation-duplication-and-resubmission-shareholder-proposals-under" TargetMode="External"/><Relationship Id="rId30" Type="http://schemas.openxmlformats.org/officeDocument/2006/relationships/hyperlink" Target="https://www.sec.gov/rules/2022/08/form-pf-reporting-requirements-all-filers-and-large-hedge-fund-advisers" TargetMode="External"/><Relationship Id="rId35" Type="http://schemas.openxmlformats.org/officeDocument/2006/relationships/hyperlink" Target="https://www.sec.gov/rules/2022/12/order-competition-rule" TargetMode="External"/><Relationship Id="rId43" Type="http://schemas.openxmlformats.org/officeDocument/2006/relationships/hyperlink" Target="https://www.sec.gov/rules/2023/03/cybersecurity-risk-management-rule-broker-dealers-clearing-agencies-major-security" TargetMode="External"/><Relationship Id="rId48" Type="http://schemas.openxmlformats.org/officeDocument/2006/relationships/hyperlink" Target="https://www.sec.gov/rules/2023/07/s7-12-23" TargetMode="External"/><Relationship Id="rId8" Type="http://schemas.openxmlformats.org/officeDocument/2006/relationships/hyperlink" Target="https://www.sec.gov/rules/2021/12/money-market-fund-reforms" TargetMode="External"/><Relationship Id="rId51" Type="http://schemas.openxmlformats.org/officeDocument/2006/relationships/hyperlink" Target="https://www.sec.gov/rules/2023/09/rila" TargetMode="External"/><Relationship Id="rId3" Type="http://schemas.openxmlformats.org/officeDocument/2006/relationships/hyperlink" Target="https://www.sec.gov/rules/2021/11/updating-edgar-filing-requirements" TargetMode="External"/><Relationship Id="rId12" Type="http://schemas.openxmlformats.org/officeDocument/2006/relationships/hyperlink" Target="https://www.sec.gov/rules/2022/05/reopening-comment-periods-private-fund-advisers-documentation-registered-investment" TargetMode="External"/><Relationship Id="rId17" Type="http://schemas.openxmlformats.org/officeDocument/2006/relationships/hyperlink" Target="https://www.sec.gov/rules/2022/08/whistleblower-program-rules" TargetMode="External"/><Relationship Id="rId25" Type="http://schemas.openxmlformats.org/officeDocument/2006/relationships/hyperlink" Target="https://www.sec.gov/rules/2022/05/investment-company-names" TargetMode="External"/><Relationship Id="rId33" Type="http://schemas.openxmlformats.org/officeDocument/2006/relationships/hyperlink" Target="https://www.sec.gov/rules/2022/11/open-end-fund-liquidity-risk-management-programs-and-swing-pricing-form-n-port" TargetMode="External"/><Relationship Id="rId38" Type="http://schemas.openxmlformats.org/officeDocument/2006/relationships/hyperlink" Target="https://www.sec.gov/rules/2023/01/prohibition-against-conflicts-interest-certain-securitizations" TargetMode="External"/><Relationship Id="rId46" Type="http://schemas.openxmlformats.org/officeDocument/2006/relationships/hyperlink" Target="https://www.sec.gov/rules/2023/05/34-97516" TargetMode="External"/><Relationship Id="rId20" Type="http://schemas.openxmlformats.org/officeDocument/2006/relationships/hyperlink" Target="https://www.sec.gov/rules/2022/03/enhancement-and-standardization-climate-related-disclosures-investors" TargetMode="External"/><Relationship Id="rId41" Type="http://schemas.openxmlformats.org/officeDocument/2006/relationships/hyperlink" Target="https://www.sec.gov/rules/2023/02/safeguarding-advisory-client-assets" TargetMode="External"/><Relationship Id="rId54" Type="http://schemas.openxmlformats.org/officeDocument/2006/relationships/hyperlink" Target="https://www.sec.gov/rules/2024/05/cip" TargetMode="External"/><Relationship Id="rId1" Type="http://schemas.openxmlformats.org/officeDocument/2006/relationships/hyperlink" Target="https://www.sec.gov/rules/2022/11/enhanced-reporting-proxy-votes-registered-management-investment-companies-reporting" TargetMode="External"/><Relationship Id="rId6" Type="http://schemas.openxmlformats.org/officeDocument/2006/relationships/hyperlink" Target="https://www.sec.gov/rules/2022/10/electronic-recordkeeping-requirements-broker-dealers-security-based-swap-dealers-and" TargetMode="External"/><Relationship Id="rId15" Type="http://schemas.openxmlformats.org/officeDocument/2006/relationships/hyperlink" Target="https://www.sec.gov/rules/2023/02/shortening-securities-transaction-settlement-cycle" TargetMode="External"/><Relationship Id="rId23" Type="http://schemas.openxmlformats.org/officeDocument/2006/relationships/hyperlink" Target="https://www.sec.gov/rules/2022/03/special-purpose-acquisition-companies-shell-companies-and-projections" TargetMode="External"/><Relationship Id="rId28" Type="http://schemas.openxmlformats.org/officeDocument/2006/relationships/hyperlink" Target="https://www.sec.gov/rules/2015/03/exemption-certain-exchange-members" TargetMode="External"/><Relationship Id="rId36" Type="http://schemas.openxmlformats.org/officeDocument/2006/relationships/hyperlink" Target="https://www.sec.gov/rules/2022/12/regulation-nms-minimum-pricing-increments-access-fees-and-transparency-better-priced" TargetMode="External"/><Relationship Id="rId49" Type="http://schemas.openxmlformats.org/officeDocument/2006/relationships/hyperlink" Target="https://www.sec.gov/rules/2023/07/s7-13-23"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sec.gov/rules/2021/11/electronic-submission-applications-orders-under-advisers-act-and-investment-company" TargetMode="External"/><Relationship Id="rId18" Type="http://schemas.openxmlformats.org/officeDocument/2006/relationships/hyperlink" Target="https://www.sec.gov/rules/2022/09/inflation-adjustments-under-titles-i-and-iii-jobs-act" TargetMode="External"/><Relationship Id="rId26" Type="http://schemas.openxmlformats.org/officeDocument/2006/relationships/hyperlink" Target="https://www.sec.gov/rules/2023/02/shortening-securities-transaction-settlement-cycle" TargetMode="External"/><Relationship Id="rId39" Type="http://schemas.openxmlformats.org/officeDocument/2006/relationships/hyperlink" Target="https://www.sec.gov/rules/2023/09/33-11235" TargetMode="External"/><Relationship Id="rId21" Type="http://schemas.openxmlformats.org/officeDocument/2006/relationships/hyperlink" Target="https://www.sec.gov/rules/2021/10/listing-standards-recovery-erroneously-awarded-compensation" TargetMode="External"/><Relationship Id="rId34" Type="http://schemas.openxmlformats.org/officeDocument/2006/relationships/hyperlink" Target="https://www.sec.gov/rules/2023/06/33-11205" TargetMode="External"/><Relationship Id="rId42" Type="http://schemas.openxmlformats.org/officeDocument/2006/relationships/hyperlink" Target="https://www.sec.gov/rules/2022/02/modernization-beneficial-ownership-reporting" TargetMode="External"/><Relationship Id="rId47" Type="http://schemas.openxmlformats.org/officeDocument/2006/relationships/hyperlink" Target="https://www.sec.gov/rules/2023/01/prohibition-against-conflicts-interest-certain-securitizations" TargetMode="External"/><Relationship Id="rId50" Type="http://schemas.openxmlformats.org/officeDocument/2006/relationships/hyperlink" Target="https://www.sec.gov/rules/2022/03/special-purpose-acquisition-companies-shell-companies-and-projections" TargetMode="External"/><Relationship Id="rId55" Type="http://schemas.openxmlformats.org/officeDocument/2006/relationships/hyperlink" Target="https://www.sec.gov/rules/2023/01/supplemental-standards-ethical-conduct-members-and-employees-securities-and-exchange" TargetMode="External"/><Relationship Id="rId7" Type="http://schemas.openxmlformats.org/officeDocument/2006/relationships/hyperlink" Target="https://www.sec.gov/rules/2021/12/holding-foreign-companies-accountable-act-disclosure" TargetMode="External"/><Relationship Id="rId2" Type="http://schemas.openxmlformats.org/officeDocument/2006/relationships/hyperlink" Target="https://www.sec.gov/rules/2021/08/freedom-information-act-regulations" TargetMode="External"/><Relationship Id="rId16" Type="http://schemas.openxmlformats.org/officeDocument/2006/relationships/hyperlink" Target="https://www.sec.gov/rules/2022/08/pay-versus-performance" TargetMode="External"/><Relationship Id="rId29" Type="http://schemas.openxmlformats.org/officeDocument/2006/relationships/hyperlink" Target="https://www.sec.gov/rules/2021/12/share-repurchase-disclosure-modernization" TargetMode="External"/><Relationship Id="rId11" Type="http://schemas.openxmlformats.org/officeDocument/2006/relationships/hyperlink" Target="https://www.sec.gov/rules/2022/03/technical-amendments-commission-rules-and-forms" TargetMode="External"/><Relationship Id="rId24" Type="http://schemas.openxmlformats.org/officeDocument/2006/relationships/hyperlink" Target="https://www.sec.gov/rules/2022/12/technical-amendments-commission-rules" TargetMode="External"/><Relationship Id="rId32" Type="http://schemas.openxmlformats.org/officeDocument/2006/relationships/hyperlink" Target="https://www.sec.gov/rules/2023/06/s7-32-10" TargetMode="External"/><Relationship Id="rId37" Type="http://schemas.openxmlformats.org/officeDocument/2006/relationships/hyperlink" Target="https://www.sec.gov/rules/2015/03/exemption-certain-exchange-members" TargetMode="External"/><Relationship Id="rId40" Type="http://schemas.openxmlformats.org/officeDocument/2006/relationships/hyperlink" Target="https://www.sec.gov/rules/2022/05/investment-company-names" TargetMode="External"/><Relationship Id="rId45" Type="http://schemas.openxmlformats.org/officeDocument/2006/relationships/hyperlink" Target="https://www.sec.gov/rules/2022/04/rules-relating-security-based-swap-execution-and-registration-and-regulation-security" TargetMode="External"/><Relationship Id="rId53" Type="http://schemas.openxmlformats.org/officeDocument/2006/relationships/hyperlink" Target="https://www.sec.gov/rules/2022/09/adoption-updated-edgar-filer-manual" TargetMode="External"/><Relationship Id="rId58" Type="http://schemas.openxmlformats.org/officeDocument/2006/relationships/hyperlink" Target="https://www.sec.gov/rules/2024/03/33-11277" TargetMode="External"/><Relationship Id="rId5" Type="http://schemas.openxmlformats.org/officeDocument/2006/relationships/hyperlink" Target="https://www.sec.gov/rules/2021/11/performance-based-investment-advisory-fees" TargetMode="External"/><Relationship Id="rId19" Type="http://schemas.openxmlformats.org/officeDocument/2006/relationships/hyperlink" Target="https://www.sec.gov/rules/2022/10/electronic-recordkeeping-requirements-broker-dealers-security-based-swap-dealers-and" TargetMode="External"/><Relationship Id="rId4" Type="http://schemas.openxmlformats.org/officeDocument/2006/relationships/hyperlink" Target="https://www.sec.gov/rules/2021/10/filing-fee-disclosure-and-payment-methods-modernization" TargetMode="External"/><Relationship Id="rId9" Type="http://schemas.openxmlformats.org/officeDocument/2006/relationships/hyperlink" Target="https://www.sec.gov/rules/2022/03/adoption-updated-edgar-filer-manual" TargetMode="External"/><Relationship Id="rId14" Type="http://schemas.openxmlformats.org/officeDocument/2006/relationships/hyperlink" Target="https://www.sec.gov/rules/2022/07/proxy-voting-advice" TargetMode="External"/><Relationship Id="rId22" Type="http://schemas.openxmlformats.org/officeDocument/2006/relationships/hyperlink" Target="https://www.sec.gov/rules/2022/11/enhanced-reporting-proxy-votes-registered-management-investment-companies-reporting" TargetMode="External"/><Relationship Id="rId27" Type="http://schemas.openxmlformats.org/officeDocument/2006/relationships/hyperlink" Target="https://www.sec.gov/rules/2023/02/extending-form-144-edgar-filing-hours" TargetMode="External"/><Relationship Id="rId30" Type="http://schemas.openxmlformats.org/officeDocument/2006/relationships/hyperlink" Target="https://www.sec.gov/rules/2023/05/technical-amendments-form-bd-and-form-bdw" TargetMode="External"/><Relationship Id="rId35" Type="http://schemas.openxmlformats.org/officeDocument/2006/relationships/hyperlink" Target="https://www.sec.gov/rules/2021/12/money-market-fund-reforms" TargetMode="External"/><Relationship Id="rId43" Type="http://schemas.openxmlformats.org/officeDocument/2006/relationships/hyperlink" Target="https://www.sec.gov/rules/2021/11/reporting-securities-loans" TargetMode="External"/><Relationship Id="rId48" Type="http://schemas.openxmlformats.org/officeDocument/2006/relationships/hyperlink" Target="https://www.sec.gov/rules/2022/09/standards-covered-clearing-agencies-us-treasury-securities-and-application-broker" TargetMode="External"/><Relationship Id="rId56" Type="http://schemas.openxmlformats.org/officeDocument/2006/relationships/hyperlink" Target="https://www.sec.gov/rules/2022/03/enhancement-and-standardization-climate-related-disclosures-investors" TargetMode="External"/><Relationship Id="rId8" Type="http://schemas.openxmlformats.org/officeDocument/2006/relationships/hyperlink" Target="https://www.sec.gov/rules/2021/12/adoption-updated-edgar-filer-manual" TargetMode="External"/><Relationship Id="rId51" Type="http://schemas.openxmlformats.org/officeDocument/2006/relationships/hyperlink" Target="https://www.sec.gov/rules/2022/03/further-definition-a-part-a-regular-business-definition-dealer-and-government" TargetMode="External"/><Relationship Id="rId3" Type="http://schemas.openxmlformats.org/officeDocument/2006/relationships/hyperlink" Target="https://www.sec.gov/rules/2021/09/adoption-updated-edgar-filer-manual-form-id-amendments" TargetMode="External"/><Relationship Id="rId12" Type="http://schemas.openxmlformats.org/officeDocument/2006/relationships/hyperlink" Target="https://www.sec.gov/rules/2021/11/updating-edgar-filing-requirements" TargetMode="External"/><Relationship Id="rId17" Type="http://schemas.openxmlformats.org/officeDocument/2006/relationships/hyperlink" Target="https://www.sec.gov/rules/2022/08/whistleblower-program-rules" TargetMode="External"/><Relationship Id="rId25" Type="http://schemas.openxmlformats.org/officeDocument/2006/relationships/hyperlink" Target="https://www.sec.gov/rules/2022/12/adoption-updated-edgar-filer-manual" TargetMode="External"/><Relationship Id="rId33" Type="http://schemas.openxmlformats.org/officeDocument/2006/relationships/hyperlink" Target="https://www.sec.gov/rules/2022/03/removal-references-credit-ratings-regulation-m" TargetMode="External"/><Relationship Id="rId38" Type="http://schemas.openxmlformats.org/officeDocument/2006/relationships/hyperlink" Target="https://www.sec.gov/rules/2022/05/private-fund-advisers-documentation-registered-investment-adviser-compliance-reviews" TargetMode="External"/><Relationship Id="rId46" Type="http://schemas.openxmlformats.org/officeDocument/2006/relationships/hyperlink" Target="https://www.sec.gov/rules/2022/08/clearing-agency-governance-and-conflicts-interest" TargetMode="External"/><Relationship Id="rId59" Type="http://schemas.openxmlformats.org/officeDocument/2006/relationships/hyperlink" Target="https://www.sec.gov/rules/2023/03/regulation-s-p-privacy-consumer-financial-information-and-safeguarding-customer" TargetMode="External"/><Relationship Id="rId20" Type="http://schemas.openxmlformats.org/officeDocument/2006/relationships/hyperlink" Target="https://www.sec.gov/rules/2022/10/tailored-shareholder-reports-mutual-funds-and-exchange-traded-funds-fee-information" TargetMode="External"/><Relationship Id="rId41" Type="http://schemas.openxmlformats.org/officeDocument/2006/relationships/hyperlink" Target="https://www.sec.gov/rules/2023/02/commissions-privacy-act-regulations" TargetMode="External"/><Relationship Id="rId54" Type="http://schemas.openxmlformats.org/officeDocument/2006/relationships/hyperlink" Target="https://www.sec.gov/rules/2022/01/amendments-form-pf-require-current-reporting-and-amend-reporting-requirements-large" TargetMode="External"/><Relationship Id="rId1" Type="http://schemas.openxmlformats.org/officeDocument/2006/relationships/hyperlink" Target="https://www.sec.gov/rules/2021/06/adoption-updated-edgar-filer-manual" TargetMode="External"/><Relationship Id="rId6" Type="http://schemas.openxmlformats.org/officeDocument/2006/relationships/hyperlink" Target="https://www.sec.gov/rules/2021/11/universal-proxy" TargetMode="External"/><Relationship Id="rId15" Type="http://schemas.openxmlformats.org/officeDocument/2006/relationships/hyperlink" Target="https://www.sec.gov/rules/2022/07/adoption-updated-edgar-filer-manual" TargetMode="External"/><Relationship Id="rId23" Type="http://schemas.openxmlformats.org/officeDocument/2006/relationships/hyperlink" Target="https://www.sec.gov/rules/2022/12/insider-trading-arrangements-and-related-disclosures" TargetMode="External"/><Relationship Id="rId28" Type="http://schemas.openxmlformats.org/officeDocument/2006/relationships/hyperlink" Target="https://www.sec.gov/rules/2023/03/adoption-updated-edgar-filer-manual-conformed-federal-register-version" TargetMode="External"/><Relationship Id="rId36" Type="http://schemas.openxmlformats.org/officeDocument/2006/relationships/hyperlink" Target="https://www.sec.gov/rules/2022/03/cybersecurity-risk-management-strategy-governance-and-incident-disclosure" TargetMode="External"/><Relationship Id="rId49" Type="http://schemas.openxmlformats.org/officeDocument/2006/relationships/hyperlink" Target="https://www.sec.gov/rules/2023/12/33-11259" TargetMode="External"/><Relationship Id="rId57" Type="http://schemas.openxmlformats.org/officeDocument/2006/relationships/hyperlink" Target="https://www.sec.gov/rules/2022/12/disclosure-order-execution-information" TargetMode="External"/><Relationship Id="rId10" Type="http://schemas.openxmlformats.org/officeDocument/2006/relationships/hyperlink" Target="https://www.sec.gov/rules/2022/03/adoption-updated-edgar-filer-manual" TargetMode="External"/><Relationship Id="rId31" Type="http://schemas.openxmlformats.org/officeDocument/2006/relationships/hyperlink" Target="https://www.sec.gov/rules/2023/05/33-11197" TargetMode="External"/><Relationship Id="rId44" Type="http://schemas.openxmlformats.org/officeDocument/2006/relationships/hyperlink" Target="https://www.sec.gov/rules/2022/02/notice-text-proposed-amendments-national-market-system-plan-governing-consolidated" TargetMode="External"/><Relationship Id="rId52" Type="http://schemas.openxmlformats.org/officeDocument/2006/relationships/hyperlink" Target="https://www.sec.gov/rules/2022/08/form-pf-reporting-requirements-all-filers-and-large-hedge-fund-advisers" TargetMode="External"/><Relationship Id="rId60"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sec.gov/rules/2020/09/whistleblower-program-rules" TargetMode="External"/><Relationship Id="rId18" Type="http://schemas.openxmlformats.org/officeDocument/2006/relationships/hyperlink" Target="https://www.sec.gov/rules/2020/03/updated-disclosure-requirements-and-summary-prospectus-variable-annuity-and-variable" TargetMode="External"/><Relationship Id="rId26" Type="http://schemas.openxmlformats.org/officeDocument/2006/relationships/hyperlink" Target="https://www.sec.gov/rules/2019/12/cross-border-application-certain-security-based-swap-requirements" TargetMode="External"/><Relationship Id="rId39" Type="http://schemas.openxmlformats.org/officeDocument/2006/relationships/hyperlink" Target="https://www.sec.gov/files/rules/final/2020/34-90679.pdf" TargetMode="External"/><Relationship Id="rId21" Type="http://schemas.openxmlformats.org/officeDocument/2006/relationships/hyperlink" Target="https://www.sec.gov/rules/2019/07/revisions-prohibitions-and-restrictions-proprietary-trading-and-certain-interests-and" TargetMode="External"/><Relationship Id="rId34" Type="http://schemas.openxmlformats.org/officeDocument/2006/relationships/hyperlink" Target="https://www.sec.gov/rules/2021/10/filing-fee-disclosure-and-payment-methods-modernization" TargetMode="External"/><Relationship Id="rId42" Type="http://schemas.openxmlformats.org/officeDocument/2006/relationships/hyperlink" Target="https://www.sec.gov/rules/2020/11/managements-discussion-and-analysis-selected-financial-data-and-supplementary" TargetMode="External"/><Relationship Id="rId47" Type="http://schemas.openxmlformats.org/officeDocument/2006/relationships/hyperlink" Target="https://www.sec.gov/rules/2020/07/reporting-threshold-institutional-investment-managers" TargetMode="External"/><Relationship Id="rId50" Type="http://schemas.openxmlformats.org/officeDocument/2006/relationships/hyperlink" Target="https://www.sec.gov/rules/2020/12/administration-electronic-data-gathering-analysis-and-retrieval-system" TargetMode="External"/><Relationship Id="rId55" Type="http://schemas.openxmlformats.org/officeDocument/2006/relationships/printerSettings" Target="../printerSettings/printerSettings3.bin"/><Relationship Id="rId7" Type="http://schemas.openxmlformats.org/officeDocument/2006/relationships/hyperlink" Target="https://www.sec.gov/rules/2018/04/proposed-commission-interpretation-regarding-standard-conduct-investment-advisers" TargetMode="External"/><Relationship Id="rId2" Type="http://schemas.openxmlformats.org/officeDocument/2006/relationships/hyperlink" Target="https://www.sec.gov/rules/2017/10/covered-securities-pursuant-section-18-securities-act-1933" TargetMode="External"/><Relationship Id="rId16" Type="http://schemas.openxmlformats.org/officeDocument/2006/relationships/hyperlink" Target="https://www.sec.gov/rules/2019/08/amendments-rules-nationally-recognized-statistical-rating-organizations" TargetMode="External"/><Relationship Id="rId29" Type="http://schemas.openxmlformats.org/officeDocument/2006/relationships/hyperlink" Target="https://www.sec.gov/rules/2020/09/update-statistical-disclosures-bank-and-savings-and-loan-registrants" TargetMode="External"/><Relationship Id="rId11" Type="http://schemas.openxmlformats.org/officeDocument/2006/relationships/hyperlink" Target="https://www.sec.gov/rules/2019/09/prohibitions-and-restrictions-proprietary-trading-and-certain-interests-and" TargetMode="External"/><Relationship Id="rId24" Type="http://schemas.openxmlformats.org/officeDocument/2006/relationships/hyperlink" Target="https://www.sec.gov/rules/2020/05/amendments-financial-disclosures-about-acquired-and-disposed-businesses" TargetMode="External"/><Relationship Id="rId32" Type="http://schemas.openxmlformats.org/officeDocument/2006/relationships/hyperlink" Target="https://www.sec.gov/rules/2020/08/rescission-effective-upon-filing-procedure-nms-plan-fee-amendments-and-modified" TargetMode="External"/><Relationship Id="rId37" Type="http://schemas.openxmlformats.org/officeDocument/2006/relationships/hyperlink" Target="https://www.sec.gov/rules/2020/07/exemptions-proxy-rules-proxy-voting-advice" TargetMode="External"/><Relationship Id="rId40" Type="http://schemas.openxmlformats.org/officeDocument/2006/relationships/hyperlink" Target="https://www.sec.gov/rules/2020/08/accredited-investor-definition" TargetMode="External"/><Relationship Id="rId45" Type="http://schemas.openxmlformats.org/officeDocument/2006/relationships/hyperlink" Target="https://www.sec.gov/rules/2020/11/facilitating-capital-formation-and-expanding-investment-opportunities-improving" TargetMode="External"/><Relationship Id="rId53" Type="http://schemas.openxmlformats.org/officeDocument/2006/relationships/hyperlink" Target="https://www.sec.gov/files/rules/proposed/2020/33-10892.pdf" TargetMode="External"/><Relationship Id="rId5" Type="http://schemas.openxmlformats.org/officeDocument/2006/relationships/hyperlink" Target="https://www.sec.gov/rules/2018/11/investment-company-liquidity-disclosure" TargetMode="External"/><Relationship Id="rId10" Type="http://schemas.openxmlformats.org/officeDocument/2006/relationships/hyperlink" Target="https://www.sec.gov/rules/2018/11/covered-investment-fund-research-reports" TargetMode="External"/><Relationship Id="rId19" Type="http://schemas.openxmlformats.org/officeDocument/2006/relationships/hyperlink" Target="https://www.sec.gov/rules/2020/10/fund-funds-arrangements" TargetMode="External"/><Relationship Id="rId31" Type="http://schemas.openxmlformats.org/officeDocument/2006/relationships/hyperlink" Target="https://www.sec.gov/rules/2020/05/amendments-national-market-system-plan-governing-consolidated-audit-trail" TargetMode="External"/><Relationship Id="rId44" Type="http://schemas.openxmlformats.org/officeDocument/2006/relationships/hyperlink" Target="https://www.sec.gov/rules/2020/12/market-data-infrastructure" TargetMode="External"/><Relationship Id="rId52" Type="http://schemas.openxmlformats.org/officeDocument/2006/relationships/hyperlink" Target="https://www.sec.gov/rules/2020/11/modernization-rules-and-forms-compensatory-securities-offerings-and-sales" TargetMode="External"/><Relationship Id="rId4" Type="http://schemas.openxmlformats.org/officeDocument/2006/relationships/hyperlink" Target="https://www.sec.gov/rules/2018/12/transaction-fee-pilot-nms-stocks" TargetMode="External"/><Relationship Id="rId9" Type="http://schemas.openxmlformats.org/officeDocument/2006/relationships/hyperlink" Target="https://www.sec.gov/rules/2019/06/auditor-independence-respect-certain-loans-or-debtor-creditor-relationships" TargetMode="External"/><Relationship Id="rId14" Type="http://schemas.openxmlformats.org/officeDocument/2006/relationships/hyperlink" Target="https://www.sec.gov/rules/2020/03/financial-disclosures-about-guarantors-and-issuers-guaranteed-securities-and" TargetMode="External"/><Relationship Id="rId22" Type="http://schemas.openxmlformats.org/officeDocument/2006/relationships/hyperlink" Target="https://www.sec.gov/rules/2019/09/solicitations-interest-prior-a-registered-public-offering" TargetMode="External"/><Relationship Id="rId27" Type="http://schemas.openxmlformats.org/officeDocument/2006/relationships/hyperlink" Target="https://www.sec.gov/rules/2020/10/customer-margin-rules-relating-security-futures" TargetMode="External"/><Relationship Id="rId30" Type="http://schemas.openxmlformats.org/officeDocument/2006/relationships/hyperlink" Target="https://www.sec.gov/rules/2020/09/publication-or-submission-quotations-without-specified-information" TargetMode="External"/><Relationship Id="rId35" Type="http://schemas.openxmlformats.org/officeDocument/2006/relationships/hyperlink" Target="https://www.sec.gov/rules/2020/12/investment-adviser-marketing" TargetMode="External"/><Relationship Id="rId43" Type="http://schemas.openxmlformats.org/officeDocument/2006/relationships/hyperlink" Target="https://www.sec.gov/rules/2020/06/prohibitions-and-restrictions-proprietary-trading-and-certain-interests-and" TargetMode="External"/><Relationship Id="rId48" Type="http://schemas.openxmlformats.org/officeDocument/2006/relationships/hyperlink" Target="https://www.sec.gov/rules/2022/10/tailored-shareholder-reports-mutual-funds-and-exchange-traded-funds-fee-information" TargetMode="External"/><Relationship Id="rId8" Type="http://schemas.openxmlformats.org/officeDocument/2006/relationships/hyperlink" Target="https://www.sec.gov/rules/2019/06/regulation-best-interest-broker-dealer-standard-conduct" TargetMode="External"/><Relationship Id="rId51" Type="http://schemas.openxmlformats.org/officeDocument/2006/relationships/hyperlink" Target="https://www.sec.gov/rules/2020/09/regulation-ats-atss-trade-us-government-securities-nms-stock-and-other-securities" TargetMode="External"/><Relationship Id="rId3" Type="http://schemas.openxmlformats.org/officeDocument/2006/relationships/hyperlink" Target="https://www.sec.gov/rules/2018/06/amendments-commissions-freedom-information-act-regulations" TargetMode="External"/><Relationship Id="rId12" Type="http://schemas.openxmlformats.org/officeDocument/2006/relationships/hyperlink" Target="https://www.sec.gov/rules/2019/09/exchange-traded-funds" TargetMode="External"/><Relationship Id="rId17" Type="http://schemas.openxmlformats.org/officeDocument/2006/relationships/hyperlink" Target="https://www.sec.gov/rules/2019/06/capital-margin-and-segregation-requirements-security-based-swap-dealers-and-major" TargetMode="External"/><Relationship Id="rId25" Type="http://schemas.openxmlformats.org/officeDocument/2006/relationships/hyperlink" Target="https://www.sec.gov/rules/2020/03/accelerated-filer-and-large-accelerated-filer-definitions" TargetMode="External"/><Relationship Id="rId33" Type="http://schemas.openxmlformats.org/officeDocument/2006/relationships/hyperlink" Target="https://www.sec.gov/rules/2020/07/amendments-procedures-respect-applications-under-investment-company-act-1940" TargetMode="External"/><Relationship Id="rId38" Type="http://schemas.openxmlformats.org/officeDocument/2006/relationships/hyperlink" Target="https://www.sec.gov/rules/2020/11/use-derivatives-registered-investment-companies-and-business-development-companies" TargetMode="External"/><Relationship Id="rId46" Type="http://schemas.openxmlformats.org/officeDocument/2006/relationships/hyperlink" Target="https://www.sec.gov/files/rules/final/2020/ic-34128.pdf" TargetMode="External"/><Relationship Id="rId20" Type="http://schemas.openxmlformats.org/officeDocument/2006/relationships/hyperlink" Target="https://www.sec.gov/rules/2019/12/risk-mitigation-techniques-uncleared-security-based-swaps" TargetMode="External"/><Relationship Id="rId41" Type="http://schemas.openxmlformats.org/officeDocument/2006/relationships/hyperlink" Target="https://www.sec.gov/rules/2020/10/qualifications-accountants" TargetMode="External"/><Relationship Id="rId54" Type="http://schemas.openxmlformats.org/officeDocument/2006/relationships/hyperlink" Target="https://www.sec.gov/rules/2022/06/updating-edgar-filing-requirements-and-form-144-filings" TargetMode="External"/><Relationship Id="rId1" Type="http://schemas.openxmlformats.org/officeDocument/2006/relationships/hyperlink" Target="https://www.sec.gov/rules/2017/10/fast-act-modernization-and-simplification-regulation-s-k" TargetMode="External"/><Relationship Id="rId6" Type="http://schemas.openxmlformats.org/officeDocument/2006/relationships/hyperlink" Target="https://www.sec.gov/rules/2019/06/form-crs-relationship-summary-amendments-form-adv" TargetMode="External"/><Relationship Id="rId15" Type="http://schemas.openxmlformats.org/officeDocument/2006/relationships/hyperlink" Target="https://www.sec.gov/rules/2019/06/amendment-single-issuer-exemption-broker-dealers" TargetMode="External"/><Relationship Id="rId23" Type="http://schemas.openxmlformats.org/officeDocument/2006/relationships/hyperlink" Target="https://www.sec.gov/rules/2020/04/securities-offering-reform-closed-end-investment-companies" TargetMode="External"/><Relationship Id="rId28" Type="http://schemas.openxmlformats.org/officeDocument/2006/relationships/hyperlink" Target="https://www.sec.gov/rules/2020/08/modernization-regulation-s-k-items-101-103-and-105" TargetMode="External"/><Relationship Id="rId36" Type="http://schemas.openxmlformats.org/officeDocument/2006/relationships/hyperlink" Target="https://www.sec.gov/rules/2020/09/procedural-requirements-and-resubmission-thresholds-under-exchange-act-rule-14a-8" TargetMode="External"/><Relationship Id="rId49" Type="http://schemas.openxmlformats.org/officeDocument/2006/relationships/hyperlink" Target="https://www.sec.gov/files/rules/proposed/2020/34-89632.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sec.gov/rules/2018/10/modernization-property-disclosures-mining-registrants" TargetMode="External"/><Relationship Id="rId21" Type="http://schemas.openxmlformats.org/officeDocument/2006/relationships/hyperlink" Target="https://www.sec.gov/rules/2018/07/exempt-offerings-pursuant-compensatory-arrangements" TargetMode="External"/><Relationship Id="rId42" Type="http://schemas.openxmlformats.org/officeDocument/2006/relationships/hyperlink" Target="https://www.sec.gov/rules/2019/06/amendment-single-issuer-exemption-broker-dealers" TargetMode="External"/><Relationship Id="rId47" Type="http://schemas.openxmlformats.org/officeDocument/2006/relationships/hyperlink" Target="https://www.sec.gov/rules/2019/08/amendments-rules-nationally-recognized-statistical-rating-organizations" TargetMode="External"/><Relationship Id="rId63" Type="http://schemas.openxmlformats.org/officeDocument/2006/relationships/hyperlink" Target="https://www.sec.gov/rules/2020/05/amendments-national-market-system-plan-governing-consolidated-audit-trail" TargetMode="External"/><Relationship Id="rId68" Type="http://schemas.openxmlformats.org/officeDocument/2006/relationships/hyperlink" Target="https://www.sec.gov/rules/2020/07/covered-broker-dealer-provisions-under-title-ii-dodd-frank-wall-street-reform-and" TargetMode="External"/><Relationship Id="rId84" Type="http://schemas.openxmlformats.org/officeDocument/2006/relationships/hyperlink" Target="https://www.sec.gov/rules/2020/11/managements-discussion-and-analysis-selected-financial-data-and-supplementary" TargetMode="External"/><Relationship Id="rId89" Type="http://schemas.openxmlformats.org/officeDocument/2006/relationships/hyperlink" Target="https://www.sec.gov/rules/2020/12/adoption-updated-edgar-filer-manual-proposed-collection-and-comment-request-form-id" TargetMode="External"/><Relationship Id="rId16" Type="http://schemas.openxmlformats.org/officeDocument/2006/relationships/hyperlink" Target="https://www.sec.gov/rules/2018/11/investment-company-liquidity-disclosure" TargetMode="External"/><Relationship Id="rId11" Type="http://schemas.openxmlformats.org/officeDocument/2006/relationships/hyperlink" Target="https://www.sec.gov/rules/2018/03/adoption-updated-edgar-filer-manual" TargetMode="External"/><Relationship Id="rId32" Type="http://schemas.openxmlformats.org/officeDocument/2006/relationships/hyperlink" Target="https://www.sec.gov/rules/2018/12/transaction-fee-pilot-nms-stocks" TargetMode="External"/><Relationship Id="rId37" Type="http://schemas.openxmlformats.org/officeDocument/2006/relationships/hyperlink" Target="https://www.sec.gov/rules/2019/08/fast-act-modernization-and-simplification-regulation-s-k" TargetMode="External"/><Relationship Id="rId53" Type="http://schemas.openxmlformats.org/officeDocument/2006/relationships/hyperlink" Target="https://www.sec.gov/rules/2019/09/adoption-updated-edgar-filer-manual" TargetMode="External"/><Relationship Id="rId58" Type="http://schemas.openxmlformats.org/officeDocument/2006/relationships/hyperlink" Target="https://www.sec.gov/rules/2020/03/financial-disclosures-about-guarantors-and-issuers-guaranteed-securities-and" TargetMode="External"/><Relationship Id="rId74" Type="http://schemas.openxmlformats.org/officeDocument/2006/relationships/hyperlink" Target="https://www.sec.gov/rules/2020/09/adoption-updated-edgar-filer-manual" TargetMode="External"/><Relationship Id="rId79" Type="http://schemas.openxmlformats.org/officeDocument/2006/relationships/hyperlink" Target="https://www.sec.gov/rules/2020/10/customer-margin-rules-relating-security-futures" TargetMode="External"/><Relationship Id="rId5" Type="http://schemas.openxmlformats.org/officeDocument/2006/relationships/hyperlink" Target="https://www.sec.gov/rules/2017/12/adoption-updated-edgar-filer-manual" TargetMode="External"/><Relationship Id="rId90" Type="http://schemas.openxmlformats.org/officeDocument/2006/relationships/hyperlink" Target="https://www.sec.gov/rules/2020/12/administration-electronic-data-gathering-analysis-and-retrieval-system" TargetMode="External"/><Relationship Id="rId95" Type="http://schemas.openxmlformats.org/officeDocument/2006/relationships/hyperlink" Target="https://www.sec.gov/rules/2019/12/cross-border-application-certain-security-based-swap-requirements" TargetMode="External"/><Relationship Id="rId22" Type="http://schemas.openxmlformats.org/officeDocument/2006/relationships/hyperlink" Target="https://www.sec.gov/rules/2018/08/disclosure-update-and-simplification" TargetMode="External"/><Relationship Id="rId27" Type="http://schemas.openxmlformats.org/officeDocument/2006/relationships/hyperlink" Target="https://www.sec.gov/rules/2018/11/disclosure-order-handling-information-0" TargetMode="External"/><Relationship Id="rId43" Type="http://schemas.openxmlformats.org/officeDocument/2006/relationships/hyperlink" Target="https://www.sec.gov/rules/2019/06/auditor-independence-respect-certain-loans-or-debtor-creditor-relationships" TargetMode="External"/><Relationship Id="rId48" Type="http://schemas.openxmlformats.org/officeDocument/2006/relationships/hyperlink" Target="https://www.sec.gov/rules/2018/06/amendments-commissions-freedom-information-act-regulations" TargetMode="External"/><Relationship Id="rId64" Type="http://schemas.openxmlformats.org/officeDocument/2006/relationships/hyperlink" Target="https://www.sec.gov/rules/2020/05/amendments-financial-disclosures-about-acquired-and-disposed-businesses" TargetMode="External"/><Relationship Id="rId69" Type="http://schemas.openxmlformats.org/officeDocument/2006/relationships/hyperlink" Target="https://www.sec.gov/rules/2020/08/rescission-effective-upon-filing-procedure-nms-plan-fee-amendments-and-modified" TargetMode="External"/><Relationship Id="rId8" Type="http://schemas.openxmlformats.org/officeDocument/2006/relationships/hyperlink" Target="https://www.sec.gov/rules/2018/01/exemptions-investment-adviser-registration-advisers-small-business-investment" TargetMode="External"/><Relationship Id="rId51" Type="http://schemas.openxmlformats.org/officeDocument/2006/relationships/hyperlink" Target="https://www.sec.gov/rules/2019/09/solicitations-interest-prior-a-registered-public-offering" TargetMode="External"/><Relationship Id="rId72" Type="http://schemas.openxmlformats.org/officeDocument/2006/relationships/hyperlink" Target="https://www.sec.gov/rules/2020/09/update-statistical-disclosures-bank-and-savings-and-loan-registrants" TargetMode="External"/><Relationship Id="rId80" Type="http://schemas.openxmlformats.org/officeDocument/2006/relationships/hyperlink" Target="https://www.sec.gov/rules/2020/11/use-derivatives-registered-investment-companies-and-business-development-companies" TargetMode="External"/><Relationship Id="rId85" Type="http://schemas.openxmlformats.org/officeDocument/2006/relationships/hyperlink" Target="https://www.sec.gov/rules/2020/12/good-faith-determinations-fair-value" TargetMode="External"/><Relationship Id="rId93" Type="http://schemas.openxmlformats.org/officeDocument/2006/relationships/hyperlink" Target="https://www.sec.gov/rules/2020/12/investment-adviser-marketing" TargetMode="External"/><Relationship Id="rId3" Type="http://schemas.openxmlformats.org/officeDocument/2006/relationships/hyperlink" Target="https://www.sec.gov/rules/2017/09/adoption-updated-edgar-filer-manual" TargetMode="External"/><Relationship Id="rId12" Type="http://schemas.openxmlformats.org/officeDocument/2006/relationships/hyperlink" Target="https://www.sec.gov/rules/2018/04/amendments-forms-and-schedules-remove-provision-certain-personally-identifiable" TargetMode="External"/><Relationship Id="rId17" Type="http://schemas.openxmlformats.org/officeDocument/2006/relationships/hyperlink" Target="https://www.sec.gov/rules/2018/06/inline-xbrl-filing-tagged-data" TargetMode="External"/><Relationship Id="rId25" Type="http://schemas.openxmlformats.org/officeDocument/2006/relationships/hyperlink" Target="https://www.sec.gov/rules/2018/10/adoption-updated-edgar-filer-manual-correction" TargetMode="External"/><Relationship Id="rId33" Type="http://schemas.openxmlformats.org/officeDocument/2006/relationships/hyperlink" Target="https://www.sec.gov/rules/2018/12/applications-security-based-swap-dealers-or-major-security-based-swap-participants" TargetMode="External"/><Relationship Id="rId38" Type="http://schemas.openxmlformats.org/officeDocument/2006/relationships/hyperlink" Target="https://www.sec.gov/rules/2019/03/public-company-accounting-oversight-board-hearing-officers" TargetMode="External"/><Relationship Id="rId46" Type="http://schemas.openxmlformats.org/officeDocument/2006/relationships/hyperlink" Target="https://www.sec.gov/rules/2019/08/fast-act-modernization-and-simplification-regulation-s-k" TargetMode="External"/><Relationship Id="rId59" Type="http://schemas.openxmlformats.org/officeDocument/2006/relationships/hyperlink" Target="https://www.sec.gov/rules/2020/03/updated-disclosure-requirements-and-summary-prospectus-variable-annuity-and-variable" TargetMode="External"/><Relationship Id="rId67" Type="http://schemas.openxmlformats.org/officeDocument/2006/relationships/hyperlink" Target="https://www.sec.gov/rules/2020/07/exemptions-proxy-rules-proxy-voting-advice" TargetMode="External"/><Relationship Id="rId20" Type="http://schemas.openxmlformats.org/officeDocument/2006/relationships/hyperlink" Target="https://www.sec.gov/rules/2018/11/regulation-nms-stock-alternative-trading-systems" TargetMode="External"/><Relationship Id="rId41" Type="http://schemas.openxmlformats.org/officeDocument/2006/relationships/hyperlink" Target="https://www.sec.gov/rules/2019/06/adoption-updated-edgar-filer-manual" TargetMode="External"/><Relationship Id="rId54" Type="http://schemas.openxmlformats.org/officeDocument/2006/relationships/hyperlink" Target="https://www.sec.gov/rules/2019/12/risk-mitigation-techniques-uncleared-security-based-swaps" TargetMode="External"/><Relationship Id="rId62" Type="http://schemas.openxmlformats.org/officeDocument/2006/relationships/hyperlink" Target="https://www.sec.gov/rules/2020/04/definition-covered-clearing-agency" TargetMode="External"/><Relationship Id="rId70" Type="http://schemas.openxmlformats.org/officeDocument/2006/relationships/hyperlink" Target="https://www.sec.gov/rules/2020/08/modernization-regulation-s-k-items-101-103-and-105" TargetMode="External"/><Relationship Id="rId75" Type="http://schemas.openxmlformats.org/officeDocument/2006/relationships/hyperlink" Target="https://www.sec.gov/rules/2020/09/procedural-requirements-and-resubmission-thresholds-under-exchange-act-rule-14a-8" TargetMode="External"/><Relationship Id="rId83" Type="http://schemas.openxmlformats.org/officeDocument/2006/relationships/hyperlink" Target="https://www.sec.gov/rules/2020/11/electronic-signatures-regulation-s-t-rule-302" TargetMode="External"/><Relationship Id="rId88" Type="http://schemas.openxmlformats.org/officeDocument/2006/relationships/hyperlink" Target="https://www.sec.gov/rules/2021/03/adoption-updated-edgar-filer-manual-form-id-amendments" TargetMode="External"/><Relationship Id="rId91" Type="http://schemas.openxmlformats.org/officeDocument/2006/relationships/hyperlink" Target="https://www.sec.gov/rules/2012/10/exemption-definition-clearing-agency-certain-activities-security-based-swap-dealers" TargetMode="External"/><Relationship Id="rId96" Type="http://schemas.openxmlformats.org/officeDocument/2006/relationships/printerSettings" Target="../printerSettings/printerSettings4.bin"/><Relationship Id="rId1" Type="http://schemas.openxmlformats.org/officeDocument/2006/relationships/hyperlink" Target="https://www.sec.gov/rules/2017/05/technical-amendments-form-adv-and-form-adv-w" TargetMode="External"/><Relationship Id="rId6" Type="http://schemas.openxmlformats.org/officeDocument/2006/relationships/hyperlink" Target="https://www.sec.gov/rules/2017/12/investment-company-reporting-modernization" TargetMode="External"/><Relationship Id="rId15" Type="http://schemas.openxmlformats.org/officeDocument/2006/relationships/hyperlink" Target="https://www.sec.gov/rules/2018/06/amendments-commissions-freedom-information-act-regulations" TargetMode="External"/><Relationship Id="rId23" Type="http://schemas.openxmlformats.org/officeDocument/2006/relationships/hyperlink" Target="https://www.sec.gov/rules/2018/08/amendments-municipal-securities-disclosure" TargetMode="External"/><Relationship Id="rId28" Type="http://schemas.openxmlformats.org/officeDocument/2006/relationships/hyperlink" Target="https://www.sec.gov/rules/2018/11/regulation-nms-stock-alternative-trading-systems" TargetMode="External"/><Relationship Id="rId36" Type="http://schemas.openxmlformats.org/officeDocument/2006/relationships/hyperlink" Target="https://www.sec.gov/rules/2019/03/adoption-updated-edgar-filer-manual" TargetMode="External"/><Relationship Id="rId49" Type="http://schemas.openxmlformats.org/officeDocument/2006/relationships/hyperlink" Target="https://www.sec.gov/rules/2019/09/prohibitions-and-restrictions-proprietary-trading-and-certain-interests-and" TargetMode="External"/><Relationship Id="rId57" Type="http://schemas.openxmlformats.org/officeDocument/2006/relationships/hyperlink" Target="https://www.sec.gov/rules/2020/03/exemptions-investment-adviser-registration-advisers-certain-rural-business-investment" TargetMode="External"/><Relationship Id="rId10" Type="http://schemas.openxmlformats.org/officeDocument/2006/relationships/hyperlink" Target="https://www.sec.gov/rules/2018/03/adoption-updated-edgar-filer-manual" TargetMode="External"/><Relationship Id="rId31" Type="http://schemas.openxmlformats.org/officeDocument/2006/relationships/hyperlink" Target="https://www.sec.gov/rules/2018/12/adoption-updated-edgar-filer-manual" TargetMode="External"/><Relationship Id="rId44" Type="http://schemas.openxmlformats.org/officeDocument/2006/relationships/hyperlink" Target="https://www.sec.gov/rules/2019/06/capital-margin-and-segregation-requirements-security-based-swap-dealers-and-major" TargetMode="External"/><Relationship Id="rId52" Type="http://schemas.openxmlformats.org/officeDocument/2006/relationships/hyperlink" Target="https://www.sec.gov/rules/2019/09/exchange-traded-funds" TargetMode="External"/><Relationship Id="rId60" Type="http://schemas.openxmlformats.org/officeDocument/2006/relationships/hyperlink" Target="https://www.sec.gov/rules/2020/03/accelerated-filer-and-large-accelerated-filer-definitions" TargetMode="External"/><Relationship Id="rId65" Type="http://schemas.openxmlformats.org/officeDocument/2006/relationships/hyperlink" Target="https://www.sec.gov/rules/2020/06/prohibitions-and-restrictions-proprietary-trading-and-certain-interests-and" TargetMode="External"/><Relationship Id="rId73" Type="http://schemas.openxmlformats.org/officeDocument/2006/relationships/hyperlink" Target="https://www.sec.gov/rules/2020/09/publication-or-submission-quotations-without-specified-information" TargetMode="External"/><Relationship Id="rId78" Type="http://schemas.openxmlformats.org/officeDocument/2006/relationships/hyperlink" Target="https://www.sec.gov/rules/2020/10/qualifications-accountants" TargetMode="External"/><Relationship Id="rId81" Type="http://schemas.openxmlformats.org/officeDocument/2006/relationships/hyperlink" Target="https://www.sec.gov/rules/2020/11/facilitating-capital-formation-and-expanding-investment-opportunities-improving" TargetMode="External"/><Relationship Id="rId86" Type="http://schemas.openxmlformats.org/officeDocument/2006/relationships/hyperlink" Target="https://www.sec.gov/rules/2020/12/market-data-infrastructure" TargetMode="External"/><Relationship Id="rId94" Type="http://schemas.openxmlformats.org/officeDocument/2006/relationships/hyperlink" Target="https://www.sec.gov/rules/2019/06/regulation-best-interest-broker-dealer-standard-conduct" TargetMode="External"/><Relationship Id="rId4" Type="http://schemas.openxmlformats.org/officeDocument/2006/relationships/hyperlink" Target="https://www.sec.gov/rules/2017/10/covered-securities-pursuant-section-18-securities-act-1933" TargetMode="External"/><Relationship Id="rId9" Type="http://schemas.openxmlformats.org/officeDocument/2006/relationships/hyperlink" Target="https://www.sec.gov/rules/1997/12/amendments-forms-and-schedules-remove-voluntary-provision-social-security-numbers" TargetMode="External"/><Relationship Id="rId13" Type="http://schemas.openxmlformats.org/officeDocument/2006/relationships/hyperlink" Target="https://www.sec.gov/rules/2018/05/technical-amendments-rules-practice-and-rules-organization-conduct-and-ethics-and" TargetMode="External"/><Relationship Id="rId18" Type="http://schemas.openxmlformats.org/officeDocument/2006/relationships/hyperlink" Target="https://www.sec.gov/rules/2018/06/smaller-reporting-company-definition" TargetMode="External"/><Relationship Id="rId39" Type="http://schemas.openxmlformats.org/officeDocument/2006/relationships/hyperlink" Target="https://www.sec.gov/rules/2018/11/disclosure-order-handling-information" TargetMode="External"/><Relationship Id="rId34" Type="http://schemas.openxmlformats.org/officeDocument/2006/relationships/hyperlink" Target="https://www.sec.gov/rules/2018/12/conditional-small-issues-exemption-under-securities-act-1933-regulation-a" TargetMode="External"/><Relationship Id="rId50" Type="http://schemas.openxmlformats.org/officeDocument/2006/relationships/hyperlink" Target="https://www.sec.gov/rules/2019/09/recordkeeping-and-reporting-requirements-security-based-swap-dealers-major-security" TargetMode="External"/><Relationship Id="rId55" Type="http://schemas.openxmlformats.org/officeDocument/2006/relationships/hyperlink" Target="https://www.sec.gov/rules/2020/01/adoption-updated-edgar-filer-manual" TargetMode="External"/><Relationship Id="rId76" Type="http://schemas.openxmlformats.org/officeDocument/2006/relationships/hyperlink" Target="https://www.sec.gov/rules/2020/09/whistleblower-program-rules" TargetMode="External"/><Relationship Id="rId7" Type="http://schemas.openxmlformats.org/officeDocument/2006/relationships/hyperlink" Target="https://www.sec.gov/rules/2018/01/treatment-certain-communications-involving-security-based-swaps-may-be-purchased-only" TargetMode="External"/><Relationship Id="rId71" Type="http://schemas.openxmlformats.org/officeDocument/2006/relationships/hyperlink" Target="https://www.sec.gov/rules/2020/08/accredited-investor-definition" TargetMode="External"/><Relationship Id="rId92" Type="http://schemas.openxmlformats.org/officeDocument/2006/relationships/hyperlink" Target="https://www.sec.gov/rules/2020/12/disclosure-payments-resource-extraction-issuers" TargetMode="External"/><Relationship Id="rId2" Type="http://schemas.openxmlformats.org/officeDocument/2006/relationships/hyperlink" Target="https://www.sec.gov/rules/2017/07/adoption-updated-edgar-filer-manual" TargetMode="External"/><Relationship Id="rId29" Type="http://schemas.openxmlformats.org/officeDocument/2006/relationships/hyperlink" Target="https://www.sec.gov/rules/2017/12/investment-company-reporting-modernization" TargetMode="External"/><Relationship Id="rId24" Type="http://schemas.openxmlformats.org/officeDocument/2006/relationships/hyperlink" Target="https://www.sec.gov/rules/2018/08/delegation-authority-general-counsel-commission" TargetMode="External"/><Relationship Id="rId40" Type="http://schemas.openxmlformats.org/officeDocument/2006/relationships/hyperlink" Target="https://www.sec.gov/rules/2019/06/form-crs-relationship-summary-amendments-form-adv" TargetMode="External"/><Relationship Id="rId45" Type="http://schemas.openxmlformats.org/officeDocument/2006/relationships/hyperlink" Target="https://www.sec.gov/rules/2019/07/revisions-prohibitions-and-restrictions-proprietary-trading-and-certain-interests-and" TargetMode="External"/><Relationship Id="rId66" Type="http://schemas.openxmlformats.org/officeDocument/2006/relationships/hyperlink" Target="https://www.sec.gov/rules/2020/07/amendments-procedures-respect-applications-under-investment-company-act-1940" TargetMode="External"/><Relationship Id="rId87" Type="http://schemas.openxmlformats.org/officeDocument/2006/relationships/hyperlink" Target="https://www.sec.gov/rules/2020/12/delegation-authority-director-division-enforcement" TargetMode="External"/><Relationship Id="rId61" Type="http://schemas.openxmlformats.org/officeDocument/2006/relationships/hyperlink" Target="https://www.sec.gov/rules/2020/04/securities-offering-reform-closed-end-investment-companies" TargetMode="External"/><Relationship Id="rId82" Type="http://schemas.openxmlformats.org/officeDocument/2006/relationships/hyperlink" Target="https://www.sec.gov/rules/2020/11/amendments-commissions-rules-practice-conformed-federal-register-version-effective" TargetMode="External"/><Relationship Id="rId19" Type="http://schemas.openxmlformats.org/officeDocument/2006/relationships/hyperlink" Target="https://www.sec.gov/rules/2018/07/adoption-updated-edgar-filer-manual" TargetMode="External"/><Relationship Id="rId14" Type="http://schemas.openxmlformats.org/officeDocument/2006/relationships/hyperlink" Target="https://www.sec.gov/rules/2018/11/optional-internet-availability-investment-company-shareholder-reports" TargetMode="External"/><Relationship Id="rId30" Type="http://schemas.openxmlformats.org/officeDocument/2006/relationships/hyperlink" Target="https://www.sec.gov/rules/2018/11/covered-investment-fund-research-reports" TargetMode="External"/><Relationship Id="rId35" Type="http://schemas.openxmlformats.org/officeDocument/2006/relationships/hyperlink" Target="https://www.sec.gov/rules/2018/12/disclosure-hedging-employees-officers-and-directors" TargetMode="External"/><Relationship Id="rId56" Type="http://schemas.openxmlformats.org/officeDocument/2006/relationships/hyperlink" Target="https://www.sec.gov/rules/2020/02/delegation-authority-general-counsel-commission" TargetMode="External"/><Relationship Id="rId77" Type="http://schemas.openxmlformats.org/officeDocument/2006/relationships/hyperlink" Target="https://www.sec.gov/rules/2020/10/fund-funds-arrangements"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ec.gov/rules/2014/08/temporary-rule-regarding-principal-trades-certain-advisory-clients" TargetMode="External"/><Relationship Id="rId18" Type="http://schemas.openxmlformats.org/officeDocument/2006/relationships/hyperlink" Target="https://www.sec.gov/rules/2015/03/exemption-certain-exchange-members" TargetMode="External"/><Relationship Id="rId26" Type="http://schemas.openxmlformats.org/officeDocument/2006/relationships/hyperlink" Target="https://www.sec.gov/rules/2016/10/investment-company-liquidity-risk-management-programs" TargetMode="External"/><Relationship Id="rId39" Type="http://schemas.openxmlformats.org/officeDocument/2006/relationships/hyperlink" Target="https://www.sec.gov/rules/2016/09/disclosure-update-and-simplification" TargetMode="External"/><Relationship Id="rId21" Type="http://schemas.openxmlformats.org/officeDocument/2006/relationships/hyperlink" Target="https://www.sec.gov/rules/2017/12/investment-company-reporting-modernization" TargetMode="External"/><Relationship Id="rId34" Type="http://schemas.openxmlformats.org/officeDocument/2006/relationships/hyperlink" Target="https://www.sec.gov/rules/2020/07/covered-broker-dealer-provisions-under-title-ii-dodd-frank-wall-street-reform-and" TargetMode="External"/><Relationship Id="rId42" Type="http://schemas.openxmlformats.org/officeDocument/2006/relationships/hyperlink" Target="https://www.sec.gov/rules/2017/03/securities-transaction-settlement-cycle" TargetMode="External"/><Relationship Id="rId7" Type="http://schemas.openxmlformats.org/officeDocument/2006/relationships/hyperlink" Target="https://www.sec.gov/rules/2015/03/amendments-small-and-additional-issues-exemptions-under-securities-act-regulation-a" TargetMode="External"/><Relationship Id="rId2" Type="http://schemas.openxmlformats.org/officeDocument/2006/relationships/hyperlink" Target="https://www.sec.gov/rules/2014/07/money-market-fund-reform-amendments-form-pf" TargetMode="External"/><Relationship Id="rId16" Type="http://schemas.openxmlformats.org/officeDocument/2006/relationships/hyperlink" Target="https://www.sec.gov/rules/2018/12/disclosure-hedging-employees-officers-and-directors" TargetMode="External"/><Relationship Id="rId29" Type="http://schemas.openxmlformats.org/officeDocument/2006/relationships/hyperlink" Target="https://www.sec.gov/rules/2015/10/exemptions-facilitate-intrastate-and-regional-securities-offerings" TargetMode="External"/><Relationship Id="rId1" Type="http://schemas.openxmlformats.org/officeDocument/2006/relationships/hyperlink" Target="https://www.sec.gov/rules/2014/06/application-security-based-swap-dealer-and-major-security-based-swap-participant" TargetMode="External"/><Relationship Id="rId6" Type="http://schemas.openxmlformats.org/officeDocument/2006/relationships/hyperlink" Target="https://www.sec.gov/rules/2015/10/crowdfunding" TargetMode="External"/><Relationship Id="rId11" Type="http://schemas.openxmlformats.org/officeDocument/2006/relationships/hyperlink" Target="https://www.sec.gov/rules/2015/07/freedom-information-act-regulations-fee-schedule-addition-appeals-time-frame-and" TargetMode="External"/><Relationship Id="rId24" Type="http://schemas.openxmlformats.org/officeDocument/2006/relationships/hyperlink" Target="https://www.sec.gov/rules/2016/08/access-data-obtained-security-based-swap-data-repositories" TargetMode="External"/><Relationship Id="rId32" Type="http://schemas.openxmlformats.org/officeDocument/2006/relationships/hyperlink" Target="https://www.sec.gov/rules/2020/11/use-derivatives-registered-investment-companies-and-business-development-companies" TargetMode="External"/><Relationship Id="rId37" Type="http://schemas.openxmlformats.org/officeDocument/2006/relationships/hyperlink" Target="https://www.sec.gov/rules/2018/06/smaller-reporting-company-definition" TargetMode="External"/><Relationship Id="rId40" Type="http://schemas.openxmlformats.org/officeDocument/2006/relationships/hyperlink" Target="https://www.sec.gov/rules/2018/11/disclosure-order-handling-information-0" TargetMode="External"/><Relationship Id="rId45" Type="http://schemas.openxmlformats.org/officeDocument/2006/relationships/printerSettings" Target="../printerSettings/printerSettings5.bin"/><Relationship Id="rId5" Type="http://schemas.openxmlformats.org/officeDocument/2006/relationships/hyperlink" Target="https://www.sec.gov/rules/2015/08/pay-ratio-disclosure" TargetMode="External"/><Relationship Id="rId15" Type="http://schemas.openxmlformats.org/officeDocument/2006/relationships/hyperlink" Target="https://www.sec.gov/rules/2016/12/changes-exchange-act-registration-requirements-implement-title-v-and-title-vi-jobs" TargetMode="External"/><Relationship Id="rId23" Type="http://schemas.openxmlformats.org/officeDocument/2006/relationships/hyperlink" Target="https://www.sec.gov/rules/2018/12/applications-security-based-swap-dealers-or-major-security-based-swap-participants" TargetMode="External"/><Relationship Id="rId28" Type="http://schemas.openxmlformats.org/officeDocument/2006/relationships/hyperlink" Target="https://www.sec.gov/rules/2016/07/amendments-commissions-rules-practice" TargetMode="External"/><Relationship Id="rId36" Type="http://schemas.openxmlformats.org/officeDocument/2006/relationships/hyperlink" Target="https://www.sec.gov/rules/2018/10/modernization-property-disclosures-mining-registrants" TargetMode="External"/><Relationship Id="rId10" Type="http://schemas.openxmlformats.org/officeDocument/2006/relationships/hyperlink" Target="https://www.sec.gov/rules/2019/09/recordkeeping-and-reporting-requirements-security-based-swap-dealers-major-security" TargetMode="External"/><Relationship Id="rId19" Type="http://schemas.openxmlformats.org/officeDocument/2006/relationships/hyperlink" Target="https://www.sec.gov/rules/2016/02/security-based-swap-transactions-connected-a-non-us-persons-dealing-activity-are" TargetMode="External"/><Relationship Id="rId31" Type="http://schemas.openxmlformats.org/officeDocument/2006/relationships/hyperlink" Target="https://www.sec.gov/rules/2016/06/disclosure-payments-resource-extraction-issuers" TargetMode="External"/><Relationship Id="rId44" Type="http://schemas.openxmlformats.org/officeDocument/2006/relationships/hyperlink" Target="https://www.sec.gov/rules/2020/04/definition-covered-clearing-agency" TargetMode="External"/><Relationship Id="rId4" Type="http://schemas.openxmlformats.org/officeDocument/2006/relationships/hyperlink" Target="https://www.sec.gov/rules/2014/10/s7-14-11" TargetMode="External"/><Relationship Id="rId9" Type="http://schemas.openxmlformats.org/officeDocument/2006/relationships/hyperlink" Target="https://www.sec.gov/rules/2014/04/investment-company-advertising-target-date-retirement-fund-names-and-marketing" TargetMode="External"/><Relationship Id="rId14" Type="http://schemas.openxmlformats.org/officeDocument/2006/relationships/hyperlink" Target="https://www.sec.gov/rules/2018/01/treatment-certain-communications-involving-security-based-swaps-may-be-purchased-only" TargetMode="External"/><Relationship Id="rId22" Type="http://schemas.openxmlformats.org/officeDocument/2006/relationships/hyperlink" Target="https://www.sec.gov/rules/2016/08/form-adv-and-investment-advisers-act-rules" TargetMode="External"/><Relationship Id="rId27" Type="http://schemas.openxmlformats.org/officeDocument/2006/relationships/hyperlink" Target="https://www.sec.gov/rules/2015/09/amendments-commissions-rules-practice" TargetMode="External"/><Relationship Id="rId30" Type="http://schemas.openxmlformats.org/officeDocument/2006/relationships/hyperlink" Target="https://www.sec.gov/rules/2018/08/disclosure-update-and-simplification" TargetMode="External"/><Relationship Id="rId35" Type="http://schemas.openxmlformats.org/officeDocument/2006/relationships/hyperlink" Target="https://www.sec.gov/rules/2016/05/incentive-based-compensation-arrangements" TargetMode="External"/><Relationship Id="rId43" Type="http://schemas.openxmlformats.org/officeDocument/2006/relationships/hyperlink" Target="https://www.sec.gov/rules/2021/11/universal-proxy" TargetMode="External"/><Relationship Id="rId8" Type="http://schemas.openxmlformats.org/officeDocument/2006/relationships/hyperlink" Target="https://www.sec.gov/rules/2016/09/standards-covered-clearing-agencies" TargetMode="External"/><Relationship Id="rId3" Type="http://schemas.openxmlformats.org/officeDocument/2006/relationships/hyperlink" Target="https://www.sec.gov/rules/2013/09/amendments-regulation-d-form-d-and-rule-156" TargetMode="External"/><Relationship Id="rId12" Type="http://schemas.openxmlformats.org/officeDocument/2006/relationships/hyperlink" Target="https://www.sec.gov/rules/2012/11/removal-certain-references-credit-ratings-and-amendment-issuer-diversification" TargetMode="External"/><Relationship Id="rId17" Type="http://schemas.openxmlformats.org/officeDocument/2006/relationships/hyperlink" Target="https://www.sec.gov/rules/2016/07/regulation-sbsr-reporting-and-dissemination-security-based-swap-information" TargetMode="External"/><Relationship Id="rId25" Type="http://schemas.openxmlformats.org/officeDocument/2006/relationships/hyperlink" Target="https://www.sec.gov/rules/2021/10/listing-standards-recovery-erroneously-awarded-compensation" TargetMode="External"/><Relationship Id="rId33" Type="http://schemas.openxmlformats.org/officeDocument/2006/relationships/hyperlink" Target="https://www.sec.gov/rules/2015/12/establishing-form-and-manner-which-security-based-swap-data-repositories-must-make" TargetMode="External"/><Relationship Id="rId38" Type="http://schemas.openxmlformats.org/officeDocument/2006/relationships/hyperlink" Target="https://www.sec.gov/rules/2016/06/adviser-business-continuity-and-transition-plans" TargetMode="External"/><Relationship Id="rId20" Type="http://schemas.openxmlformats.org/officeDocument/2006/relationships/hyperlink" Target="https://www.sec.gov/rules/2022/08/pay-versus-performance" TargetMode="External"/><Relationship Id="rId41" Type="http://schemas.openxmlformats.org/officeDocument/2006/relationships/hyperlink" Target="https://www.sec.gov/rules/2017/03/exhibit-hyperlinks-and-html-format"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31C06-2FAD-4956-A742-F7712259836F}">
  <dimension ref="A1:J25"/>
  <sheetViews>
    <sheetView tabSelected="1" workbookViewId="0"/>
  </sheetViews>
  <sheetFormatPr defaultRowHeight="14.25"/>
  <cols>
    <col min="2" max="2" width="12.375" customWidth="1"/>
    <col min="3" max="3" width="16" customWidth="1"/>
    <col min="5" max="5" width="35" customWidth="1"/>
  </cols>
  <sheetData>
    <row r="1" spans="1:10" ht="27.75" customHeight="1">
      <c r="A1" s="273" t="s">
        <v>698</v>
      </c>
      <c r="B1" s="272"/>
      <c r="C1" s="271">
        <v>45447</v>
      </c>
      <c r="D1" s="270"/>
    </row>
    <row r="2" spans="1:10">
      <c r="A2" s="367" t="s">
        <v>548</v>
      </c>
      <c r="B2" s="368"/>
      <c r="C2" s="368"/>
      <c r="D2" s="368"/>
      <c r="E2" s="369"/>
    </row>
    <row r="3" spans="1:10">
      <c r="A3" s="364" t="s">
        <v>554</v>
      </c>
      <c r="B3" s="365"/>
      <c r="C3" s="366"/>
      <c r="D3" s="364" t="s">
        <v>555</v>
      </c>
      <c r="E3" s="365"/>
      <c r="F3" s="82"/>
    </row>
    <row r="4" spans="1:10">
      <c r="A4" s="370" t="s">
        <v>740</v>
      </c>
      <c r="B4" s="370"/>
      <c r="C4" s="370"/>
      <c r="D4" s="371" t="s">
        <v>697</v>
      </c>
      <c r="E4" s="372"/>
    </row>
    <row r="5" spans="1:10" ht="48" customHeight="1">
      <c r="A5" s="359"/>
      <c r="B5" s="359"/>
      <c r="C5" s="359"/>
      <c r="D5" s="360"/>
      <c r="E5" s="361"/>
      <c r="G5" s="214"/>
      <c r="H5" s="214"/>
      <c r="I5" s="214"/>
      <c r="J5" s="214"/>
    </row>
    <row r="6" spans="1:10" ht="16.5" customHeight="1">
      <c r="A6" s="359" t="s">
        <v>739</v>
      </c>
      <c r="B6" s="359"/>
      <c r="C6" s="359"/>
      <c r="D6" s="360" t="s">
        <v>621</v>
      </c>
      <c r="E6" s="361"/>
    </row>
    <row r="7" spans="1:10" ht="48" customHeight="1">
      <c r="A7" s="359"/>
      <c r="B7" s="359"/>
      <c r="C7" s="359"/>
      <c r="D7" s="360"/>
      <c r="E7" s="361"/>
    </row>
    <row r="8" spans="1:10" ht="14.25" customHeight="1">
      <c r="A8" s="359" t="s">
        <v>741</v>
      </c>
      <c r="B8" s="359"/>
      <c r="C8" s="359"/>
      <c r="D8" s="360" t="s">
        <v>549</v>
      </c>
      <c r="E8" s="361"/>
    </row>
    <row r="9" spans="1:10" ht="46.5" customHeight="1">
      <c r="A9" s="359"/>
      <c r="B9" s="359"/>
      <c r="C9" s="359"/>
      <c r="D9" s="360"/>
      <c r="E9" s="361"/>
    </row>
    <row r="10" spans="1:10" ht="46.5" customHeight="1">
      <c r="A10" s="359" t="s">
        <v>742</v>
      </c>
      <c r="B10" s="359"/>
      <c r="C10" s="359"/>
      <c r="D10" s="360" t="s">
        <v>624</v>
      </c>
      <c r="E10" s="361"/>
    </row>
    <row r="11" spans="1:10" ht="46.5" customHeight="1">
      <c r="A11" s="359"/>
      <c r="B11" s="359"/>
      <c r="C11" s="359"/>
      <c r="D11" s="360"/>
      <c r="E11" s="361"/>
    </row>
    <row r="12" spans="1:10">
      <c r="A12" s="359" t="s">
        <v>743</v>
      </c>
      <c r="B12" s="359"/>
      <c r="C12" s="359"/>
      <c r="D12" s="360" t="s">
        <v>550</v>
      </c>
      <c r="E12" s="361"/>
    </row>
    <row r="13" spans="1:10" ht="47.25" customHeight="1">
      <c r="A13" s="359"/>
      <c r="B13" s="359"/>
      <c r="C13" s="359"/>
      <c r="D13" s="360"/>
      <c r="E13" s="361"/>
    </row>
    <row r="14" spans="1:10" ht="18.75" customHeight="1">
      <c r="A14" s="359" t="s">
        <v>744</v>
      </c>
      <c r="B14" s="359"/>
      <c r="C14" s="359"/>
      <c r="D14" s="360" t="s">
        <v>563</v>
      </c>
      <c r="E14" s="361"/>
    </row>
    <row r="15" spans="1:10" ht="45" customHeight="1">
      <c r="A15" s="359"/>
      <c r="B15" s="359"/>
      <c r="C15" s="359"/>
      <c r="D15" s="360"/>
      <c r="E15" s="361"/>
    </row>
    <row r="16" spans="1:10">
      <c r="A16" s="359" t="s">
        <v>745</v>
      </c>
      <c r="B16" s="359"/>
      <c r="C16" s="359"/>
      <c r="D16" s="360" t="s">
        <v>551</v>
      </c>
      <c r="E16" s="361"/>
    </row>
    <row r="17" spans="1:5" ht="30.75" customHeight="1">
      <c r="A17" s="359"/>
      <c r="B17" s="359"/>
      <c r="C17" s="359"/>
      <c r="D17" s="360"/>
      <c r="E17" s="361"/>
    </row>
    <row r="18" spans="1:5" ht="44.25" customHeight="1">
      <c r="A18" s="359" t="s">
        <v>746</v>
      </c>
      <c r="B18" s="359"/>
      <c r="C18" s="359"/>
      <c r="D18" s="360" t="s">
        <v>705</v>
      </c>
      <c r="E18" s="361"/>
    </row>
    <row r="19" spans="1:5">
      <c r="A19" s="359" t="s">
        <v>747</v>
      </c>
      <c r="B19" s="359"/>
      <c r="C19" s="359"/>
      <c r="D19" s="360" t="s">
        <v>552</v>
      </c>
      <c r="E19" s="361"/>
    </row>
    <row r="20" spans="1:5" ht="31.5" customHeight="1">
      <c r="A20" s="359"/>
      <c r="B20" s="359"/>
      <c r="C20" s="359"/>
      <c r="D20" s="360"/>
      <c r="E20" s="361"/>
    </row>
    <row r="21" spans="1:5">
      <c r="A21" s="359" t="s">
        <v>749</v>
      </c>
      <c r="B21" s="359"/>
      <c r="C21" s="359"/>
      <c r="D21" s="360" t="s">
        <v>737</v>
      </c>
      <c r="E21" s="361"/>
    </row>
    <row r="22" spans="1:5" ht="31.5" customHeight="1">
      <c r="A22" s="359"/>
      <c r="B22" s="359"/>
      <c r="C22" s="359"/>
      <c r="D22" s="360"/>
      <c r="E22" s="361"/>
    </row>
    <row r="23" spans="1:5">
      <c r="A23" s="359" t="s">
        <v>748</v>
      </c>
      <c r="B23" s="359"/>
      <c r="C23" s="359"/>
      <c r="D23" s="360" t="s">
        <v>553</v>
      </c>
      <c r="E23" s="361"/>
    </row>
    <row r="24" spans="1:5">
      <c r="A24" s="359"/>
      <c r="B24" s="359"/>
      <c r="C24" s="359"/>
      <c r="D24" s="362"/>
      <c r="E24" s="363"/>
    </row>
    <row r="25" spans="1:5">
      <c r="A25" s="98"/>
      <c r="B25" s="98"/>
      <c r="C25" s="98"/>
    </row>
  </sheetData>
  <mergeCells count="25">
    <mergeCell ref="A18:C18"/>
    <mergeCell ref="D18:E18"/>
    <mergeCell ref="A21:C22"/>
    <mergeCell ref="D21:E22"/>
    <mergeCell ref="A2:E2"/>
    <mergeCell ref="A4:C5"/>
    <mergeCell ref="D4:E5"/>
    <mergeCell ref="A8:C9"/>
    <mergeCell ref="D8:E9"/>
    <mergeCell ref="A23:C24"/>
    <mergeCell ref="D23:E24"/>
    <mergeCell ref="A12:C13"/>
    <mergeCell ref="D12:E13"/>
    <mergeCell ref="A3:C3"/>
    <mergeCell ref="D3:E3"/>
    <mergeCell ref="A14:C15"/>
    <mergeCell ref="D14:E15"/>
    <mergeCell ref="A16:C17"/>
    <mergeCell ref="D16:E17"/>
    <mergeCell ref="A19:C20"/>
    <mergeCell ref="D19:E20"/>
    <mergeCell ref="A6:C7"/>
    <mergeCell ref="D6:E7"/>
    <mergeCell ref="A10:C11"/>
    <mergeCell ref="D10:E11"/>
  </mergeCells>
  <hyperlinks>
    <hyperlink ref="A6:C7" location="'2. Gensler Total Finalizations'!A1" display="2. Gensler Total Finalizations" xr:uid="{7CF5B968-6F2D-4FAB-AFB8-35B7F309C4CB}"/>
    <hyperlink ref="A8:C9" location="'3. Clayton (2017-2020)'!A1" display="3. Clayton (2017-2020)" xr:uid="{E40DD3C0-2A7A-423F-8CDF-CDCBCBE47B42}"/>
    <hyperlink ref="A10:C11" location="'4. Clayton Total Finalizations'!A1" display="4. Clayton Total Finalizations" xr:uid="{2D4C5D97-538F-4531-AC13-28833E192450}"/>
    <hyperlink ref="A12:C13" location="'5. White (2013-2016)'!A1" display="5. White (2013-2016)" xr:uid="{DEBEC43A-85B5-4934-B4B9-352EF49FDEF1}"/>
    <hyperlink ref="A14:C15" location="'6. Comment Period Comparison'!A1" display="6. Comment Period Comparison" xr:uid="{6CF838BF-CCB1-4394-AB6E-679105796784}"/>
    <hyperlink ref="A16:C17" location="'7. Proposals Comparison'!A1" display="7. Proposals Comparison" xr:uid="{0C96AB36-57B3-4E9E-A1BC-82D494099CB4}"/>
    <hyperlink ref="A18:C18" location="'8. Statutory Mandates'!A1" display="8. Statutory Mandates" xr:uid="{96ED2878-2EA4-4C9A-9189-60EF28BB64A6}"/>
    <hyperlink ref="A19:C20" location="'9. Finalizations Comparison'!A1" display="9. Finalizations Comparison" xr:uid="{BD726E4B-8B92-461E-BBF3-AAE378ECC85C}"/>
    <hyperlink ref="A21:C22" location="'10. Implementation Periods'!A1" display="10. Implementation Periods" xr:uid="{6D7C469F-E28B-4446-A397-2D4DA33821A1}"/>
    <hyperlink ref="A23:C24" location="'11. Gensler Reg Agenda Progress'!A1" display="11. Gensler Reg Agenda Progress" xr:uid="{B1D03631-8F31-406D-9718-06C52E07CA5F}"/>
    <hyperlink ref="A4:C5" location="'1. Gensler (2021-Present)'!A1" display="1. Gensler (2021-Present)" xr:uid="{7DA008B9-2B76-4176-A15E-86513C61855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2E58E-0529-4EBF-B555-702C3679D351}">
  <dimension ref="A1:E26"/>
  <sheetViews>
    <sheetView zoomScaleNormal="100" workbookViewId="0"/>
  </sheetViews>
  <sheetFormatPr defaultRowHeight="14.25"/>
  <cols>
    <col min="2" max="2" width="35.875" customWidth="1"/>
    <col min="3" max="3" width="25.625" customWidth="1"/>
    <col min="4" max="4" width="37.125" customWidth="1"/>
  </cols>
  <sheetData>
    <row r="1" spans="1:5" ht="20.25">
      <c r="A1" s="287" t="s">
        <v>704</v>
      </c>
    </row>
    <row r="3" spans="1:5">
      <c r="C3" s="388" t="s">
        <v>362</v>
      </c>
      <c r="D3" s="388" t="s">
        <v>578</v>
      </c>
      <c r="E3" s="392" t="s">
        <v>30</v>
      </c>
    </row>
    <row r="4" spans="1:5" ht="34.5" customHeight="1">
      <c r="C4" s="388"/>
      <c r="D4" s="388"/>
      <c r="E4" s="392"/>
    </row>
    <row r="5" spans="1:5" ht="15">
      <c r="B5" s="100" t="s">
        <v>363</v>
      </c>
      <c r="C5" s="94">
        <v>22</v>
      </c>
      <c r="D5" s="94"/>
      <c r="E5" s="94">
        <f>C5</f>
        <v>22</v>
      </c>
    </row>
    <row r="6" spans="1:5" ht="15">
      <c r="B6" s="100" t="s">
        <v>364</v>
      </c>
      <c r="C6" s="94">
        <v>45</v>
      </c>
      <c r="D6" s="94"/>
      <c r="E6" s="94">
        <f>C6</f>
        <v>45</v>
      </c>
    </row>
    <row r="7" spans="1:5" ht="15">
      <c r="B7" s="100" t="s">
        <v>760</v>
      </c>
      <c r="C7" s="94">
        <f>'1. Gensler (2021-Present)'!C11</f>
        <v>33</v>
      </c>
      <c r="D7" s="94">
        <f>COUNTIF('11. Gensler Reg Agenda Progress'!D51:D72, "April '24")+COUNTIF('11. Gensler Reg Agenda Progress'!D51:D72,"October '24")</f>
        <v>17</v>
      </c>
      <c r="E7" s="94">
        <f>SUM(C7:D7)</f>
        <v>50</v>
      </c>
    </row>
    <row r="15" spans="1:5" ht="14.25" customHeight="1">
      <c r="C15" s="388" t="s">
        <v>757</v>
      </c>
      <c r="D15" s="214"/>
      <c r="E15" s="214"/>
    </row>
    <row r="16" spans="1:5" ht="31.5" customHeight="1">
      <c r="C16" s="388"/>
      <c r="D16" s="17"/>
      <c r="E16" s="214"/>
    </row>
    <row r="17" spans="2:4" ht="15">
      <c r="B17" s="100" t="s">
        <v>404</v>
      </c>
      <c r="C17" s="94">
        <f>COUNTIF('5. White (2013-2016)'!F31:F93,"&lt;5/10/2016")</f>
        <v>11</v>
      </c>
    </row>
    <row r="18" spans="2:4" ht="15">
      <c r="B18" s="100" t="s">
        <v>405</v>
      </c>
      <c r="C18" s="94">
        <f>COUNTIF('3. Clayton (2017-2020)'!F29:F90,"&lt;6/4/2020")</f>
        <v>24</v>
      </c>
      <c r="D18" s="200"/>
    </row>
    <row r="19" spans="2:4" ht="15">
      <c r="B19" s="100" t="s">
        <v>406</v>
      </c>
      <c r="C19" s="107">
        <f>'1. Gensler (2021-Present)'!C11</f>
        <v>33</v>
      </c>
      <c r="D19" s="212"/>
    </row>
    <row r="21" spans="2:4" ht="15">
      <c r="C21" s="3"/>
      <c r="D21" s="3"/>
    </row>
    <row r="22" spans="2:4" ht="15">
      <c r="B22" s="3"/>
    </row>
    <row r="23" spans="2:4" ht="15">
      <c r="B23" s="3"/>
    </row>
    <row r="24" spans="2:4" ht="15">
      <c r="B24" s="3"/>
    </row>
    <row r="25" spans="2:4" ht="15">
      <c r="B25" s="3"/>
      <c r="D25" s="203"/>
    </row>
    <row r="26" spans="2:4" ht="15">
      <c r="B26" s="3"/>
    </row>
  </sheetData>
  <mergeCells count="4">
    <mergeCell ref="C3:C4"/>
    <mergeCell ref="D3:D4"/>
    <mergeCell ref="E3:E4"/>
    <mergeCell ref="C15:C16"/>
  </mergeCells>
  <hyperlinks>
    <hyperlink ref="A1" location="'Table of Contents'!A1" display="Back to Table of Contents" xr:uid="{AD337868-1095-4443-B798-31B4B9FFBE97}"/>
  </hyperlink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0302-C1FC-4DB1-B96A-6B9E925866A5}">
  <dimension ref="A1:T99"/>
  <sheetViews>
    <sheetView zoomScaleNormal="100" workbookViewId="0"/>
  </sheetViews>
  <sheetFormatPr defaultRowHeight="14.25"/>
  <cols>
    <col min="1" max="1" width="13.625" customWidth="1"/>
    <col min="2" max="2" width="5.375" customWidth="1"/>
    <col min="3" max="3" width="100.875" customWidth="1"/>
    <col min="4" max="4" width="23.125" customWidth="1"/>
    <col min="5" max="5" width="22.125" customWidth="1"/>
    <col min="6" max="6" width="28.5" customWidth="1"/>
    <col min="7" max="8" width="19.25" customWidth="1"/>
    <col min="9" max="9" width="9.25" bestFit="1" customWidth="1"/>
    <col min="10" max="10" width="8.75" customWidth="1"/>
    <col min="11" max="11" width="107.875" customWidth="1"/>
    <col min="12" max="12" width="25.875" customWidth="1"/>
    <col min="13" max="13" width="20.25" customWidth="1"/>
    <col min="14" max="14" width="31.875" customWidth="1"/>
  </cols>
  <sheetData>
    <row r="1" spans="1:15" ht="20.25">
      <c r="A1" s="287" t="s">
        <v>704</v>
      </c>
    </row>
    <row r="2" spans="1:15" ht="19.5" customHeight="1">
      <c r="C2" s="3" t="s">
        <v>736</v>
      </c>
    </row>
    <row r="3" spans="1:15" ht="15.75" customHeight="1">
      <c r="C3" s="399" t="s">
        <v>738</v>
      </c>
      <c r="D3" s="399"/>
      <c r="E3" s="399"/>
      <c r="F3" s="399"/>
      <c r="I3" s="288"/>
      <c r="J3" s="289"/>
      <c r="K3" s="290" t="s">
        <v>709</v>
      </c>
      <c r="L3" s="291" t="s">
        <v>10</v>
      </c>
      <c r="M3" s="291" t="s">
        <v>710</v>
      </c>
      <c r="N3" s="292" t="s">
        <v>711</v>
      </c>
      <c r="O3" s="3" t="s">
        <v>712</v>
      </c>
    </row>
    <row r="4" spans="1:15" ht="54" customHeight="1">
      <c r="C4" s="399"/>
      <c r="D4" s="399"/>
      <c r="E4" s="399"/>
      <c r="F4" s="399"/>
      <c r="I4" s="393" t="s">
        <v>713</v>
      </c>
      <c r="J4" s="293">
        <v>18</v>
      </c>
      <c r="K4" s="294" t="s">
        <v>329</v>
      </c>
      <c r="L4" s="295">
        <v>45566</v>
      </c>
      <c r="M4" s="296"/>
      <c r="N4" s="297">
        <f t="shared" ref="N4:N13" si="0">AVERAGE($N$23:$N$50)</f>
        <v>454.82142857142856</v>
      </c>
    </row>
    <row r="5" spans="1:15" ht="29.25" customHeight="1">
      <c r="I5" s="394"/>
      <c r="J5" s="293">
        <v>17</v>
      </c>
      <c r="K5" s="294" t="s">
        <v>714</v>
      </c>
      <c r="L5" s="298">
        <v>45566</v>
      </c>
      <c r="M5" s="296"/>
      <c r="N5" s="297">
        <f t="shared" si="0"/>
        <v>454.82142857142856</v>
      </c>
    </row>
    <row r="6" spans="1:15" ht="21" customHeight="1">
      <c r="I6" s="394"/>
      <c r="J6" s="293">
        <v>16</v>
      </c>
      <c r="K6" s="109" t="s">
        <v>283</v>
      </c>
      <c r="L6" s="299">
        <v>45566</v>
      </c>
      <c r="M6" s="300"/>
      <c r="N6" s="297">
        <f t="shared" si="0"/>
        <v>454.82142857142856</v>
      </c>
    </row>
    <row r="7" spans="1:15" ht="30.75" customHeight="1">
      <c r="I7" s="394"/>
      <c r="J7" s="293">
        <v>15</v>
      </c>
      <c r="K7" s="294" t="s">
        <v>252</v>
      </c>
      <c r="L7" s="298">
        <v>45383</v>
      </c>
      <c r="M7" s="296"/>
      <c r="N7" s="297">
        <f t="shared" si="0"/>
        <v>454.82142857142856</v>
      </c>
    </row>
    <row r="8" spans="1:15" ht="30.75" customHeight="1">
      <c r="I8" s="394"/>
      <c r="J8" s="293">
        <v>14</v>
      </c>
      <c r="K8" s="294" t="s">
        <v>715</v>
      </c>
      <c r="L8" s="298">
        <v>45383</v>
      </c>
      <c r="M8" s="296"/>
      <c r="N8" s="297">
        <f t="shared" si="0"/>
        <v>454.82142857142856</v>
      </c>
      <c r="O8" t="s">
        <v>716</v>
      </c>
    </row>
    <row r="9" spans="1:15" ht="30.75" customHeight="1">
      <c r="I9" s="394"/>
      <c r="J9" s="293">
        <v>13</v>
      </c>
      <c r="K9" s="294" t="s">
        <v>317</v>
      </c>
      <c r="L9" s="298">
        <v>45383</v>
      </c>
      <c r="M9" s="296"/>
      <c r="N9" s="297">
        <f t="shared" si="0"/>
        <v>454.82142857142856</v>
      </c>
    </row>
    <row r="10" spans="1:15" ht="30.75" customHeight="1">
      <c r="I10" s="394"/>
      <c r="J10" s="293">
        <v>12</v>
      </c>
      <c r="K10" s="301" t="s">
        <v>299</v>
      </c>
      <c r="L10" s="298">
        <v>45383</v>
      </c>
      <c r="M10" s="296"/>
      <c r="N10" s="297">
        <f t="shared" si="0"/>
        <v>454.82142857142856</v>
      </c>
    </row>
    <row r="11" spans="1:15" ht="30.75" customHeight="1">
      <c r="I11" s="394"/>
      <c r="J11" s="293">
        <v>11</v>
      </c>
      <c r="K11" s="301" t="s">
        <v>492</v>
      </c>
      <c r="L11" s="298">
        <v>45383</v>
      </c>
      <c r="M11" s="296"/>
      <c r="N11" s="297">
        <f t="shared" si="0"/>
        <v>454.82142857142856</v>
      </c>
    </row>
    <row r="12" spans="1:15" ht="30.75" customHeight="1">
      <c r="I12" s="394"/>
      <c r="J12" s="293">
        <v>10</v>
      </c>
      <c r="K12" s="301" t="s">
        <v>13</v>
      </c>
      <c r="L12" s="298">
        <v>45383</v>
      </c>
      <c r="M12" s="296"/>
      <c r="N12" s="297">
        <f t="shared" si="0"/>
        <v>454.82142857142856</v>
      </c>
    </row>
    <row r="13" spans="1:15" ht="30.75" customHeight="1">
      <c r="I13" s="394"/>
      <c r="J13" s="293">
        <v>9</v>
      </c>
      <c r="K13" s="294" t="s">
        <v>331</v>
      </c>
      <c r="L13" s="302">
        <v>45383</v>
      </c>
      <c r="M13" s="296"/>
      <c r="N13" s="297">
        <f t="shared" si="0"/>
        <v>454.82142857142856</v>
      </c>
    </row>
    <row r="14" spans="1:15" ht="30.75" customHeight="1">
      <c r="I14" s="394"/>
      <c r="J14" s="293">
        <v>8</v>
      </c>
      <c r="K14" s="301" t="s">
        <v>717</v>
      </c>
      <c r="L14" s="298">
        <v>45383</v>
      </c>
      <c r="M14" s="296">
        <v>45748</v>
      </c>
      <c r="N14" s="303">
        <f t="shared" ref="N14:N19" si="1">M14-L14</f>
        <v>365</v>
      </c>
    </row>
    <row r="15" spans="1:15" ht="30.75" customHeight="1">
      <c r="I15" s="394"/>
      <c r="J15" s="293">
        <v>7</v>
      </c>
      <c r="K15" s="118" t="s">
        <v>491</v>
      </c>
      <c r="L15" s="299">
        <v>45383</v>
      </c>
      <c r="M15" s="296">
        <v>45839</v>
      </c>
      <c r="N15" s="303">
        <f t="shared" si="1"/>
        <v>456</v>
      </c>
    </row>
    <row r="16" spans="1:15" ht="30.75" customHeight="1">
      <c r="I16" s="394"/>
      <c r="J16" s="293">
        <v>6</v>
      </c>
      <c r="K16" s="294" t="s">
        <v>292</v>
      </c>
      <c r="L16" s="298">
        <v>45383</v>
      </c>
      <c r="M16" s="296">
        <v>45689</v>
      </c>
      <c r="N16" s="303">
        <f t="shared" si="1"/>
        <v>306</v>
      </c>
    </row>
    <row r="17" spans="9:15" ht="30.75" customHeight="1">
      <c r="I17" s="394"/>
      <c r="J17" s="293">
        <v>5</v>
      </c>
      <c r="K17" s="301" t="s">
        <v>313</v>
      </c>
      <c r="L17" s="298">
        <v>45383</v>
      </c>
      <c r="M17" s="304">
        <v>45748</v>
      </c>
      <c r="N17" s="303">
        <f t="shared" si="1"/>
        <v>365</v>
      </c>
    </row>
    <row r="18" spans="9:15" ht="30.75" customHeight="1">
      <c r="I18" s="394"/>
      <c r="J18" s="293">
        <v>4</v>
      </c>
      <c r="K18" s="305" t="s">
        <v>482</v>
      </c>
      <c r="L18" s="298">
        <v>45383</v>
      </c>
      <c r="M18" s="304">
        <v>46113</v>
      </c>
      <c r="N18" s="303">
        <f t="shared" si="1"/>
        <v>730</v>
      </c>
    </row>
    <row r="19" spans="9:15" ht="30.75" customHeight="1">
      <c r="I19" s="394"/>
      <c r="J19" s="293">
        <v>3</v>
      </c>
      <c r="K19" s="305" t="s">
        <v>718</v>
      </c>
      <c r="L19" s="298">
        <v>45383</v>
      </c>
      <c r="M19" s="304">
        <v>45931</v>
      </c>
      <c r="N19" s="303">
        <f t="shared" si="1"/>
        <v>548</v>
      </c>
    </row>
    <row r="20" spans="9:15" ht="15">
      <c r="I20" s="394"/>
      <c r="J20" s="293">
        <v>2</v>
      </c>
      <c r="K20" s="306" t="s">
        <v>459</v>
      </c>
      <c r="L20" s="298">
        <v>45383</v>
      </c>
      <c r="M20" s="304">
        <f>L20+N20</f>
        <v>45593</v>
      </c>
      <c r="N20" s="303">
        <v>210</v>
      </c>
      <c r="O20" t="s">
        <v>460</v>
      </c>
    </row>
    <row r="21" spans="9:15" ht="30.75" customHeight="1">
      <c r="I21" s="395"/>
      <c r="J21" s="307">
        <v>1</v>
      </c>
      <c r="K21" s="308" t="s">
        <v>719</v>
      </c>
      <c r="L21" s="309">
        <v>45383</v>
      </c>
      <c r="M21" s="310">
        <f>L21+N21</f>
        <v>45563</v>
      </c>
      <c r="N21" s="311">
        <v>180</v>
      </c>
      <c r="O21" t="s">
        <v>456</v>
      </c>
    </row>
    <row r="22" spans="9:15" ht="30.75" customHeight="1">
      <c r="I22" s="396" t="s">
        <v>720</v>
      </c>
      <c r="J22" s="293">
        <v>29</v>
      </c>
      <c r="K22" s="118" t="s">
        <v>332</v>
      </c>
      <c r="L22" s="312">
        <v>45378</v>
      </c>
      <c r="M22" s="296">
        <v>45747</v>
      </c>
      <c r="N22" s="313">
        <f>M22-L22</f>
        <v>369</v>
      </c>
      <c r="O22" t="s">
        <v>689</v>
      </c>
    </row>
    <row r="23" spans="9:15" ht="30.75" customHeight="1">
      <c r="I23" s="397"/>
      <c r="J23" s="136">
        <v>28</v>
      </c>
      <c r="K23" s="109" t="s">
        <v>303</v>
      </c>
      <c r="L23" s="299">
        <v>45357</v>
      </c>
      <c r="M23" s="304">
        <v>45966</v>
      </c>
      <c r="N23" s="303">
        <f t="shared" ref="N23:N28" si="2">M23-L23</f>
        <v>609</v>
      </c>
      <c r="O23" t="s">
        <v>721</v>
      </c>
    </row>
    <row r="24" spans="9:15" ht="30.75" customHeight="1">
      <c r="I24" s="397"/>
      <c r="J24" s="136">
        <v>27</v>
      </c>
      <c r="K24" s="314" t="s">
        <v>488</v>
      </c>
      <c r="L24" s="298">
        <v>45357</v>
      </c>
      <c r="M24" s="304">
        <v>46753</v>
      </c>
      <c r="N24" s="303">
        <f t="shared" si="2"/>
        <v>1396</v>
      </c>
    </row>
    <row r="25" spans="9:15" ht="30.75" customHeight="1">
      <c r="I25" s="397"/>
      <c r="J25" s="136">
        <v>26</v>
      </c>
      <c r="K25" s="315" t="s">
        <v>465</v>
      </c>
      <c r="L25" s="299">
        <v>45363</v>
      </c>
      <c r="M25" s="304">
        <v>45728</v>
      </c>
      <c r="N25" s="303">
        <f t="shared" si="2"/>
        <v>365</v>
      </c>
    </row>
    <row r="26" spans="9:15" ht="30.75" customHeight="1">
      <c r="I26" s="397"/>
      <c r="J26" s="136">
        <v>25</v>
      </c>
      <c r="K26" s="316" t="s">
        <v>722</v>
      </c>
      <c r="L26" s="298">
        <v>45351</v>
      </c>
      <c r="M26" s="304">
        <v>45776</v>
      </c>
      <c r="N26" s="303">
        <f t="shared" si="2"/>
        <v>425</v>
      </c>
    </row>
    <row r="27" spans="9:15" ht="30.75" customHeight="1">
      <c r="I27" s="397"/>
      <c r="J27" s="136">
        <v>24</v>
      </c>
      <c r="K27" s="317" t="s">
        <v>463</v>
      </c>
      <c r="L27" s="298">
        <v>45348</v>
      </c>
      <c r="M27" s="304">
        <v>45838</v>
      </c>
      <c r="N27" s="303">
        <f t="shared" si="2"/>
        <v>490</v>
      </c>
    </row>
    <row r="28" spans="9:15" ht="30.75" customHeight="1">
      <c r="I28" s="397"/>
      <c r="J28" s="136">
        <v>23</v>
      </c>
      <c r="K28" s="316" t="s">
        <v>32</v>
      </c>
      <c r="L28" s="298">
        <v>45273</v>
      </c>
      <c r="M28" s="304">
        <v>46203</v>
      </c>
      <c r="N28" s="303">
        <f t="shared" si="2"/>
        <v>930</v>
      </c>
    </row>
    <row r="29" spans="9:15" ht="30.75" customHeight="1">
      <c r="I29" s="397"/>
      <c r="J29" s="136">
        <v>22</v>
      </c>
      <c r="K29" s="316" t="s">
        <v>305</v>
      </c>
      <c r="L29" s="298">
        <v>45267</v>
      </c>
      <c r="M29" s="304">
        <v>45817</v>
      </c>
      <c r="N29" s="303">
        <f>30*18</f>
        <v>540</v>
      </c>
      <c r="O29" t="s">
        <v>723</v>
      </c>
    </row>
    <row r="30" spans="9:15" ht="15.75" customHeight="1">
      <c r="I30" s="397"/>
      <c r="J30" s="136">
        <v>21</v>
      </c>
      <c r="K30" s="316" t="s">
        <v>285</v>
      </c>
      <c r="L30" s="299">
        <v>45265</v>
      </c>
      <c r="M30" s="304">
        <v>45996</v>
      </c>
      <c r="N30" s="303">
        <f>M30-L30</f>
        <v>731</v>
      </c>
      <c r="O30" s="318" t="s">
        <v>468</v>
      </c>
    </row>
    <row r="31" spans="9:15" ht="30.75" customHeight="1">
      <c r="I31" s="397"/>
      <c r="J31" s="136">
        <v>20</v>
      </c>
      <c r="K31" s="319" t="s">
        <v>467</v>
      </c>
      <c r="L31" s="298">
        <v>45232</v>
      </c>
      <c r="M31" s="296">
        <v>45515</v>
      </c>
      <c r="N31" s="303">
        <f>M31-L31</f>
        <v>283</v>
      </c>
      <c r="O31" t="s">
        <v>274</v>
      </c>
    </row>
    <row r="32" spans="9:15" ht="18.75" customHeight="1">
      <c r="I32" s="397"/>
      <c r="J32" s="136">
        <v>19</v>
      </c>
      <c r="K32" s="314" t="s">
        <v>604</v>
      </c>
      <c r="L32" s="302">
        <v>45212</v>
      </c>
      <c r="M32" s="320">
        <v>45659</v>
      </c>
      <c r="N32" s="152">
        <f t="shared" ref="N32:N42" si="3">M32-L32</f>
        <v>447</v>
      </c>
    </row>
    <row r="33" spans="9:15" ht="24" customHeight="1">
      <c r="I33" s="397"/>
      <c r="J33" s="136">
        <v>18</v>
      </c>
      <c r="K33" s="321" t="s">
        <v>234</v>
      </c>
      <c r="L33" s="322">
        <v>45212</v>
      </c>
      <c r="M33" s="320">
        <v>46024</v>
      </c>
      <c r="N33" s="152">
        <f t="shared" si="3"/>
        <v>812</v>
      </c>
    </row>
    <row r="34" spans="9:15" ht="23.25" customHeight="1">
      <c r="I34" s="397"/>
      <c r="J34" s="136">
        <v>17</v>
      </c>
      <c r="K34" s="314" t="s">
        <v>256</v>
      </c>
      <c r="L34" s="295">
        <v>45209</v>
      </c>
      <c r="M34" s="320">
        <v>45644</v>
      </c>
      <c r="N34" s="152">
        <f t="shared" si="3"/>
        <v>435</v>
      </c>
    </row>
    <row r="35" spans="9:15" ht="30.75" customHeight="1">
      <c r="I35" s="397"/>
      <c r="J35" s="136">
        <v>16</v>
      </c>
      <c r="K35" s="314" t="s">
        <v>454</v>
      </c>
      <c r="L35" s="295">
        <v>45189</v>
      </c>
      <c r="M35" s="320">
        <v>46184</v>
      </c>
      <c r="N35" s="152">
        <f t="shared" si="3"/>
        <v>995</v>
      </c>
    </row>
    <row r="36" spans="9:15" ht="19.5" customHeight="1">
      <c r="I36" s="397"/>
      <c r="J36" s="136">
        <v>15</v>
      </c>
      <c r="K36" s="321" t="s">
        <v>442</v>
      </c>
      <c r="L36" s="322">
        <v>45161</v>
      </c>
      <c r="M36" s="323">
        <v>45730</v>
      </c>
      <c r="N36" s="152">
        <f t="shared" si="3"/>
        <v>569</v>
      </c>
      <c r="O36" t="s">
        <v>250</v>
      </c>
    </row>
    <row r="37" spans="9:15" ht="18.75" customHeight="1">
      <c r="I37" s="397"/>
      <c r="J37" s="136">
        <v>14</v>
      </c>
      <c r="K37" s="321" t="s">
        <v>52</v>
      </c>
      <c r="L37" s="322">
        <v>45161</v>
      </c>
      <c r="M37" s="320">
        <v>45541</v>
      </c>
      <c r="N37" s="152">
        <f t="shared" si="3"/>
        <v>380</v>
      </c>
      <c r="O37" t="s">
        <v>724</v>
      </c>
    </row>
    <row r="38" spans="9:15" ht="21" customHeight="1">
      <c r="I38" s="397"/>
      <c r="J38" s="136">
        <v>13</v>
      </c>
      <c r="K38" s="321" t="s">
        <v>441</v>
      </c>
      <c r="L38" s="322">
        <v>45133</v>
      </c>
      <c r="M38" s="320">
        <v>45644</v>
      </c>
      <c r="N38" s="152">
        <f t="shared" si="3"/>
        <v>511</v>
      </c>
    </row>
    <row r="39" spans="9:15" ht="21" customHeight="1">
      <c r="I39" s="397"/>
      <c r="J39" s="136">
        <v>12</v>
      </c>
      <c r="K39" s="321" t="s">
        <v>240</v>
      </c>
      <c r="L39" s="322">
        <v>45119</v>
      </c>
      <c r="M39" s="323">
        <v>45567</v>
      </c>
      <c r="N39" s="152">
        <f t="shared" si="3"/>
        <v>448</v>
      </c>
    </row>
    <row r="40" spans="9:15" ht="21" customHeight="1">
      <c r="I40" s="397"/>
      <c r="J40" s="136">
        <v>11</v>
      </c>
      <c r="K40" s="321" t="s">
        <v>268</v>
      </c>
      <c r="L40" s="322">
        <v>45084</v>
      </c>
      <c r="M40" s="320">
        <v>45159</v>
      </c>
      <c r="N40" s="152">
        <f t="shared" si="3"/>
        <v>75</v>
      </c>
    </row>
    <row r="41" spans="9:15" ht="21" customHeight="1">
      <c r="I41" s="397"/>
      <c r="J41" s="136">
        <v>10</v>
      </c>
      <c r="K41" s="321" t="s">
        <v>725</v>
      </c>
      <c r="L41" s="322">
        <v>45084</v>
      </c>
      <c r="M41" s="320">
        <v>45145</v>
      </c>
      <c r="N41" s="152">
        <f t="shared" si="3"/>
        <v>61</v>
      </c>
      <c r="O41" t="s">
        <v>725</v>
      </c>
    </row>
    <row r="42" spans="9:15" ht="21" customHeight="1">
      <c r="I42" s="397"/>
      <c r="J42" s="136">
        <v>9</v>
      </c>
      <c r="K42" s="321" t="s">
        <v>434</v>
      </c>
      <c r="L42" s="322">
        <v>45049</v>
      </c>
      <c r="M42" s="320">
        <v>45271</v>
      </c>
      <c r="N42" s="152">
        <f t="shared" si="3"/>
        <v>222</v>
      </c>
    </row>
    <row r="43" spans="9:15" ht="36" customHeight="1">
      <c r="I43" s="397"/>
      <c r="J43" s="136">
        <v>8</v>
      </c>
      <c r="K43" s="321" t="s">
        <v>238</v>
      </c>
      <c r="L43" s="322">
        <v>45049</v>
      </c>
      <c r="M43" s="323">
        <v>45200</v>
      </c>
      <c r="N43" s="152">
        <f>M43-L43</f>
        <v>151</v>
      </c>
    </row>
    <row r="44" spans="9:15" ht="21" customHeight="1">
      <c r="I44" s="397"/>
      <c r="J44" s="136">
        <v>7</v>
      </c>
      <c r="K44" s="314" t="s">
        <v>428</v>
      </c>
      <c r="L44" s="295">
        <v>44972</v>
      </c>
      <c r="M44" s="320">
        <v>45440</v>
      </c>
      <c r="N44" s="324">
        <f t="shared" ref="N44:N48" si="4">M44-L44</f>
        <v>468</v>
      </c>
    </row>
    <row r="45" spans="9:15" ht="21" customHeight="1">
      <c r="I45" s="397"/>
      <c r="J45" s="136">
        <v>6</v>
      </c>
      <c r="K45" s="314" t="s">
        <v>425</v>
      </c>
      <c r="L45" s="295">
        <v>44909</v>
      </c>
      <c r="M45" s="320">
        <v>45017</v>
      </c>
      <c r="N45" s="324">
        <f t="shared" si="4"/>
        <v>108</v>
      </c>
    </row>
    <row r="46" spans="9:15" ht="21" customHeight="1">
      <c r="I46" s="397"/>
      <c r="J46" s="136">
        <v>5</v>
      </c>
      <c r="K46" s="321" t="s">
        <v>726</v>
      </c>
      <c r="L46" s="322">
        <v>44867</v>
      </c>
      <c r="M46" s="320">
        <v>45474</v>
      </c>
      <c r="N46" s="324">
        <f t="shared" si="4"/>
        <v>607</v>
      </c>
      <c r="O46" t="s">
        <v>726</v>
      </c>
    </row>
    <row r="47" spans="9:15" ht="18" customHeight="1">
      <c r="I47" s="397"/>
      <c r="J47" s="136">
        <v>4</v>
      </c>
      <c r="K47" s="314" t="s">
        <v>727</v>
      </c>
      <c r="L47" s="295">
        <v>44846</v>
      </c>
      <c r="M47" s="320">
        <v>45049</v>
      </c>
      <c r="N47" s="324">
        <f t="shared" si="4"/>
        <v>203</v>
      </c>
    </row>
    <row r="48" spans="9:15" ht="15">
      <c r="I48" s="397"/>
      <c r="J48" s="136">
        <v>3</v>
      </c>
      <c r="K48" s="314" t="s">
        <v>231</v>
      </c>
      <c r="L48" s="295">
        <v>44755</v>
      </c>
      <c r="M48" s="296">
        <v>44823</v>
      </c>
      <c r="N48" s="324">
        <f t="shared" si="4"/>
        <v>68</v>
      </c>
    </row>
    <row r="49" spans="2:20" ht="29.25" customHeight="1">
      <c r="I49" s="397"/>
      <c r="J49" s="136">
        <v>2</v>
      </c>
      <c r="K49" s="321" t="s">
        <v>728</v>
      </c>
      <c r="L49" s="295">
        <v>44735</v>
      </c>
      <c r="M49" s="296">
        <v>44918</v>
      </c>
      <c r="N49" s="324">
        <f>M49-L49</f>
        <v>183</v>
      </c>
    </row>
    <row r="50" spans="2:20" ht="15">
      <c r="I50" s="398"/>
      <c r="J50" s="325">
        <v>1</v>
      </c>
      <c r="K50" s="326" t="s">
        <v>229</v>
      </c>
      <c r="L50" s="327">
        <v>44714</v>
      </c>
      <c r="M50" s="328">
        <v>44937</v>
      </c>
      <c r="N50" s="329">
        <f>M50-L50</f>
        <v>223</v>
      </c>
    </row>
    <row r="51" spans="2:20" ht="15">
      <c r="I51" s="330"/>
      <c r="J51" s="331"/>
      <c r="K51" s="332"/>
      <c r="L51" s="333"/>
      <c r="M51" s="298"/>
      <c r="N51" s="334">
        <f>AVERAGE(N14:N50)</f>
        <v>439.56756756756755</v>
      </c>
    </row>
    <row r="52" spans="2:20" ht="21" customHeight="1">
      <c r="I52" s="331"/>
      <c r="J52" s="331"/>
      <c r="K52" s="335" t="s">
        <v>729</v>
      </c>
      <c r="L52" s="333"/>
      <c r="M52" s="298"/>
      <c r="N52" s="334"/>
      <c r="O52" s="336"/>
    </row>
    <row r="53" spans="2:20" ht="23.25" customHeight="1">
      <c r="I53" s="331"/>
      <c r="J53" s="331"/>
      <c r="K53" s="335" t="s">
        <v>730</v>
      </c>
      <c r="L53" s="298"/>
      <c r="M53" s="298"/>
      <c r="N53" s="334"/>
    </row>
    <row r="54" spans="2:20" ht="25.5" customHeight="1">
      <c r="I54" s="331"/>
      <c r="J54" s="331"/>
      <c r="K54" s="335" t="s">
        <v>731</v>
      </c>
      <c r="L54" s="298"/>
      <c r="M54" s="298"/>
      <c r="N54" s="334"/>
      <c r="Q54" s="337"/>
      <c r="R54" s="298"/>
      <c r="S54" s="315"/>
      <c r="T54" s="315"/>
    </row>
    <row r="55" spans="2:20" ht="15">
      <c r="J55" s="338"/>
      <c r="K55" s="339" t="s">
        <v>732</v>
      </c>
      <c r="L55" s="295"/>
      <c r="M55" s="298"/>
      <c r="N55" s="333"/>
    </row>
    <row r="56" spans="2:20" ht="15">
      <c r="J56" s="338"/>
      <c r="K56" s="339" t="s">
        <v>733</v>
      </c>
      <c r="L56" s="295"/>
      <c r="M56" s="340"/>
      <c r="N56" s="341"/>
    </row>
    <row r="57" spans="2:20" ht="15">
      <c r="J57" s="338"/>
      <c r="K57" s="339" t="s">
        <v>734</v>
      </c>
      <c r="L57" s="295"/>
      <c r="M57" s="340"/>
      <c r="N57" s="341"/>
    </row>
    <row r="58" spans="2:20" ht="25.5" customHeight="1">
      <c r="J58" s="338"/>
      <c r="K58" s="342" t="s">
        <v>735</v>
      </c>
      <c r="L58" s="322"/>
      <c r="M58" s="340"/>
      <c r="N58" s="341"/>
    </row>
    <row r="59" spans="2:20" ht="17.25" customHeight="1">
      <c r="J59" s="338"/>
      <c r="K59" s="339"/>
      <c r="L59" s="295"/>
      <c r="M59" s="343"/>
      <c r="N59" s="341"/>
    </row>
    <row r="60" spans="2:20" ht="23.25" customHeight="1">
      <c r="B60" s="338"/>
      <c r="C60" s="339"/>
      <c r="D60" s="295"/>
      <c r="E60" s="340"/>
      <c r="F60" s="341"/>
    </row>
    <row r="61" spans="2:20" ht="15">
      <c r="B61" s="338"/>
      <c r="C61" s="342"/>
      <c r="D61" s="322"/>
      <c r="E61" s="340"/>
      <c r="F61" s="141"/>
    </row>
    <row r="62" spans="2:20" ht="15">
      <c r="B62" s="338"/>
      <c r="C62" s="342"/>
      <c r="D62" s="322"/>
      <c r="E62" s="340"/>
      <c r="F62" s="141"/>
    </row>
    <row r="63" spans="2:20" ht="15">
      <c r="B63" s="338"/>
      <c r="C63" s="342"/>
      <c r="D63" s="322"/>
      <c r="E63" s="340"/>
      <c r="F63" s="141"/>
    </row>
    <row r="64" spans="2:20" ht="15">
      <c r="B64" s="338"/>
      <c r="C64" s="342"/>
      <c r="D64" s="322"/>
      <c r="E64" s="340"/>
      <c r="F64" s="141"/>
    </row>
    <row r="65" spans="2:6" ht="15">
      <c r="B65" s="338"/>
      <c r="C65" s="342"/>
      <c r="D65" s="322"/>
      <c r="E65" s="340"/>
      <c r="F65" s="141"/>
    </row>
    <row r="66" spans="2:6" ht="15">
      <c r="B66" s="338"/>
      <c r="C66" s="342"/>
      <c r="D66" s="322"/>
      <c r="E66" s="340"/>
      <c r="F66" s="141"/>
    </row>
    <row r="67" spans="2:6" ht="30" customHeight="1">
      <c r="B67" s="338"/>
      <c r="C67" s="342"/>
      <c r="D67" s="322"/>
      <c r="E67" s="340"/>
      <c r="F67" s="141"/>
    </row>
    <row r="68" spans="2:6" ht="15">
      <c r="B68" s="338"/>
      <c r="C68" s="342"/>
      <c r="D68" s="322"/>
      <c r="E68" s="340"/>
      <c r="F68" s="141"/>
    </row>
    <row r="69" spans="2:6" ht="15">
      <c r="B69" s="338"/>
      <c r="C69" s="339"/>
      <c r="D69" s="295"/>
      <c r="E69" s="340"/>
      <c r="F69" s="141"/>
    </row>
    <row r="70" spans="2:6" ht="15" customHeight="1">
      <c r="B70" s="338"/>
      <c r="C70" s="342"/>
      <c r="D70" s="322"/>
      <c r="E70" s="340"/>
      <c r="F70" s="141"/>
    </row>
    <row r="71" spans="2:6" ht="15">
      <c r="B71" s="338"/>
      <c r="C71" s="339"/>
      <c r="D71" s="295"/>
      <c r="E71" s="340"/>
      <c r="F71" s="141"/>
    </row>
    <row r="72" spans="2:6" ht="15">
      <c r="B72" s="338"/>
      <c r="C72" s="342"/>
      <c r="D72" s="322"/>
      <c r="E72" s="340"/>
      <c r="F72" s="141"/>
    </row>
    <row r="73" spans="2:6" ht="15">
      <c r="B73" s="338"/>
      <c r="C73" s="339"/>
      <c r="D73" s="295"/>
      <c r="E73" s="340"/>
      <c r="F73" s="141"/>
    </row>
    <row r="74" spans="2:6">
      <c r="C74" s="4"/>
      <c r="D74" s="4"/>
      <c r="E74" s="22"/>
      <c r="F74" s="21"/>
    </row>
    <row r="75" spans="2:6">
      <c r="C75" s="4"/>
      <c r="D75" s="4"/>
      <c r="E75" s="22"/>
      <c r="F75" s="21"/>
    </row>
    <row r="76" spans="2:6">
      <c r="C76" s="4"/>
      <c r="D76" s="4"/>
      <c r="E76" s="22"/>
      <c r="F76" s="21"/>
    </row>
    <row r="77" spans="2:6">
      <c r="C77" s="4"/>
      <c r="D77" s="4"/>
      <c r="E77" s="22"/>
      <c r="F77" s="21"/>
    </row>
    <row r="78" spans="2:6">
      <c r="C78" s="4"/>
      <c r="D78" s="4"/>
      <c r="E78" s="22"/>
      <c r="F78" s="21"/>
    </row>
    <row r="82" spans="7:13">
      <c r="I82" s="21"/>
      <c r="J82" s="21"/>
    </row>
    <row r="83" spans="7:13">
      <c r="I83" s="21"/>
      <c r="J83" s="21"/>
    </row>
    <row r="84" spans="7:13" ht="31.5" customHeight="1">
      <c r="I84" s="21"/>
      <c r="J84" s="21"/>
      <c r="L84" s="5"/>
      <c r="M84" s="5"/>
    </row>
    <row r="85" spans="7:13">
      <c r="G85" s="21"/>
      <c r="H85" s="21"/>
      <c r="I85" s="21"/>
      <c r="J85" s="21"/>
    </row>
    <row r="86" spans="7:13">
      <c r="G86" s="21"/>
      <c r="H86" s="21"/>
      <c r="I86" s="21"/>
      <c r="J86" s="21"/>
    </row>
    <row r="87" spans="7:13">
      <c r="I87" s="21"/>
      <c r="J87" s="21"/>
    </row>
    <row r="88" spans="7:13">
      <c r="G88" s="21"/>
      <c r="H88" s="21"/>
      <c r="I88" s="21"/>
      <c r="J88" s="21"/>
    </row>
    <row r="89" spans="7:13">
      <c r="G89" s="21"/>
      <c r="H89" s="21"/>
      <c r="I89" s="21"/>
      <c r="J89" s="21"/>
    </row>
    <row r="90" spans="7:13">
      <c r="I90" s="21"/>
      <c r="J90" s="21"/>
    </row>
    <row r="91" spans="7:13">
      <c r="G91" s="21"/>
      <c r="H91" s="21"/>
      <c r="I91" s="21"/>
      <c r="J91" s="21"/>
    </row>
    <row r="92" spans="7:13">
      <c r="I92" s="21"/>
      <c r="J92" s="21"/>
    </row>
    <row r="93" spans="7:13">
      <c r="G93" s="21"/>
      <c r="H93" s="21"/>
      <c r="I93" s="21"/>
      <c r="J93" s="21"/>
    </row>
    <row r="95" spans="7:13">
      <c r="G95" s="21"/>
      <c r="H95" s="21"/>
    </row>
    <row r="96" spans="7:13">
      <c r="G96" s="21"/>
      <c r="H96" s="21"/>
    </row>
    <row r="97" spans="7:8">
      <c r="G97" s="21"/>
      <c r="H97" s="21"/>
    </row>
    <row r="98" spans="7:8">
      <c r="G98" s="21"/>
      <c r="H98" s="21"/>
    </row>
    <row r="99" spans="7:8">
      <c r="G99" s="21"/>
      <c r="H99" s="21"/>
    </row>
  </sheetData>
  <mergeCells count="3">
    <mergeCell ref="I4:I21"/>
    <mergeCell ref="I22:I50"/>
    <mergeCell ref="C3:F4"/>
  </mergeCells>
  <conditionalFormatting sqref="C60:D60 K58:L59">
    <cfRule type="duplicateValues" dxfId="13" priority="8"/>
  </conditionalFormatting>
  <conditionalFormatting sqref="K49">
    <cfRule type="duplicateValues" dxfId="12" priority="2"/>
  </conditionalFormatting>
  <conditionalFormatting sqref="K44:L44">
    <cfRule type="duplicateValues" dxfId="11" priority="7"/>
  </conditionalFormatting>
  <conditionalFormatting sqref="K45:L45">
    <cfRule type="duplicateValues" dxfId="10" priority="6"/>
  </conditionalFormatting>
  <conditionalFormatting sqref="K46:L46">
    <cfRule type="duplicateValues" dxfId="9" priority="5"/>
  </conditionalFormatting>
  <conditionalFormatting sqref="K47:L47">
    <cfRule type="duplicateValues" dxfId="8" priority="4"/>
  </conditionalFormatting>
  <conditionalFormatting sqref="K48:L48">
    <cfRule type="duplicateValues" dxfId="7" priority="3"/>
  </conditionalFormatting>
  <conditionalFormatting sqref="K50:L50">
    <cfRule type="duplicateValues" dxfId="6" priority="1"/>
  </conditionalFormatting>
  <conditionalFormatting sqref="K56:L56">
    <cfRule type="containsText" dxfId="5" priority="9" operator="containsText" text="Reopening">
      <formula>NOT(ISERROR(SEARCH("Reopening",K56)))</formula>
    </cfRule>
  </conditionalFormatting>
  <conditionalFormatting sqref="K57:L57 K55:L55">
    <cfRule type="duplicateValues" dxfId="4" priority="10"/>
  </conditionalFormatting>
  <hyperlinks>
    <hyperlink ref="A1" location="'Table of Contents'!A1" display="Back to Table of Contents" xr:uid="{83B2EE7F-7167-4BDD-9711-F6573776FAA1}"/>
  </hyperlinks>
  <pageMargins left="0.7" right="0.7" top="0.75" bottom="0.75" header="0.3" footer="0.3"/>
  <pageSetup orientation="landscape"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5E58-240F-4A9E-8013-83B202372851}">
  <dimension ref="A1:H110"/>
  <sheetViews>
    <sheetView zoomScaleNormal="100" workbookViewId="0"/>
  </sheetViews>
  <sheetFormatPr defaultColWidth="8.625" defaultRowHeight="18"/>
  <cols>
    <col min="1" max="1" width="3.625" style="109" customWidth="1"/>
    <col min="2" max="2" width="153" style="109" customWidth="1"/>
    <col min="3" max="3" width="65" style="109" customWidth="1"/>
    <col min="4" max="4" width="71.625" style="109" customWidth="1"/>
    <col min="5" max="5" width="17.75" style="108" customWidth="1"/>
    <col min="6" max="6" width="16.5" style="109" customWidth="1"/>
    <col min="7" max="7" width="37.125" style="109" customWidth="1"/>
    <col min="8" max="8" width="33.125" style="109" customWidth="1"/>
    <col min="9" max="16384" width="8.625" style="109"/>
  </cols>
  <sheetData>
    <row r="1" spans="1:8" ht="20.25">
      <c r="A1" s="287" t="s">
        <v>704</v>
      </c>
    </row>
    <row r="3" spans="1:8">
      <c r="A3" s="153" t="s">
        <v>532</v>
      </c>
    </row>
    <row r="4" spans="1:8" ht="49.5" customHeight="1">
      <c r="A4" s="402" t="s">
        <v>533</v>
      </c>
      <c r="B4" s="402"/>
      <c r="D4" s="151"/>
      <c r="E4" s="403" t="s">
        <v>356</v>
      </c>
      <c r="F4" s="404"/>
      <c r="G4" s="404"/>
      <c r="H4" s="405"/>
    </row>
    <row r="5" spans="1:8" ht="27.95" customHeight="1" thickBot="1">
      <c r="D5" s="152"/>
      <c r="E5" s="148"/>
      <c r="F5" s="406" t="s">
        <v>531</v>
      </c>
      <c r="G5" s="407"/>
      <c r="H5" s="132" t="s">
        <v>526</v>
      </c>
    </row>
    <row r="6" spans="1:8" ht="15.75">
      <c r="B6" s="105" t="s">
        <v>530</v>
      </c>
      <c r="C6" s="142"/>
      <c r="D6" s="138"/>
      <c r="E6" s="149"/>
      <c r="F6" s="377" t="s">
        <v>527</v>
      </c>
      <c r="G6" s="379"/>
      <c r="H6" s="132" t="s">
        <v>528</v>
      </c>
    </row>
    <row r="7" spans="1:8" ht="14.1" customHeight="1">
      <c r="B7" s="50" t="s">
        <v>693</v>
      </c>
      <c r="C7" s="143">
        <f>SUM(C8:C10)</f>
        <v>64</v>
      </c>
      <c r="D7" s="138"/>
      <c r="E7" s="150"/>
      <c r="F7" s="406" t="s">
        <v>623</v>
      </c>
      <c r="G7" s="407"/>
      <c r="H7" s="132" t="s">
        <v>528</v>
      </c>
    </row>
    <row r="8" spans="1:8" ht="14.1" customHeight="1">
      <c r="B8" s="106" t="s">
        <v>529</v>
      </c>
      <c r="C8" s="143">
        <f>COUNT(A13:A47)</f>
        <v>32</v>
      </c>
      <c r="D8" s="139"/>
      <c r="E8" s="243"/>
      <c r="F8" s="406" t="s">
        <v>620</v>
      </c>
      <c r="G8" s="407"/>
      <c r="H8" s="132" t="s">
        <v>528</v>
      </c>
    </row>
    <row r="9" spans="1:8" ht="14.1" customHeight="1">
      <c r="B9" s="106" t="s">
        <v>691</v>
      </c>
      <c r="C9" s="143">
        <f>COUNT(A51:A71)</f>
        <v>20</v>
      </c>
      <c r="D9" s="139"/>
      <c r="E9"/>
      <c r="F9" s="59"/>
      <c r="G9" s="59"/>
      <c r="H9" s="21"/>
    </row>
    <row r="10" spans="1:8" ht="15.6" customHeight="1" thickBot="1">
      <c r="B10" s="137" t="s">
        <v>692</v>
      </c>
      <c r="C10" s="144">
        <f>COUNT(A77:A88)</f>
        <v>12</v>
      </c>
      <c r="D10" s="139"/>
      <c r="E10" s="26"/>
    </row>
    <row r="11" spans="1:8" ht="15.6" customHeight="1">
      <c r="B11" s="139"/>
      <c r="C11" s="26"/>
      <c r="D11" s="139"/>
      <c r="E11" s="26"/>
    </row>
    <row r="12" spans="1:8">
      <c r="A12" s="400" t="s">
        <v>407</v>
      </c>
      <c r="B12" s="401"/>
      <c r="C12" s="147" t="s">
        <v>408</v>
      </c>
      <c r="D12" s="156"/>
      <c r="E12" s="110" t="s">
        <v>11</v>
      </c>
      <c r="F12" s="111" t="s">
        <v>409</v>
      </c>
      <c r="G12" s="111" t="s">
        <v>410</v>
      </c>
    </row>
    <row r="13" spans="1:8">
      <c r="A13" s="136">
        <v>1</v>
      </c>
      <c r="B13" s="118" t="s">
        <v>229</v>
      </c>
      <c r="C13" s="119" t="s">
        <v>411</v>
      </c>
      <c r="D13" s="120" t="s">
        <v>412</v>
      </c>
      <c r="E13" s="112" t="s">
        <v>228</v>
      </c>
      <c r="F13" s="109" t="s">
        <v>413</v>
      </c>
      <c r="G13" s="109" t="s">
        <v>414</v>
      </c>
    </row>
    <row r="14" spans="1:8">
      <c r="A14" s="136">
        <v>2</v>
      </c>
      <c r="B14" s="118" t="s">
        <v>415</v>
      </c>
      <c r="C14" s="119" t="s">
        <v>416</v>
      </c>
      <c r="D14" s="120" t="s">
        <v>412</v>
      </c>
      <c r="E14" s="112" t="s">
        <v>226</v>
      </c>
      <c r="F14" s="109" t="s">
        <v>415</v>
      </c>
    </row>
    <row r="15" spans="1:8">
      <c r="A15" s="136">
        <v>3</v>
      </c>
      <c r="B15" s="118" t="s">
        <v>231</v>
      </c>
      <c r="C15" s="119" t="s">
        <v>417</v>
      </c>
      <c r="D15" s="120" t="s">
        <v>412</v>
      </c>
      <c r="E15" s="112" t="s">
        <v>230</v>
      </c>
      <c r="F15" s="109" t="s">
        <v>231</v>
      </c>
    </row>
    <row r="16" spans="1:8">
      <c r="A16" s="154"/>
      <c r="B16" s="121" t="s">
        <v>56</v>
      </c>
      <c r="C16" s="122" t="s">
        <v>418</v>
      </c>
      <c r="D16" s="123" t="s">
        <v>412</v>
      </c>
      <c r="E16" s="113" t="s">
        <v>57</v>
      </c>
      <c r="F16" s="109" t="s">
        <v>56</v>
      </c>
    </row>
    <row r="17" spans="1:7">
      <c r="A17" s="136">
        <v>4</v>
      </c>
      <c r="B17" s="118" t="s">
        <v>259</v>
      </c>
      <c r="C17" s="114" t="s">
        <v>525</v>
      </c>
      <c r="D17" s="120" t="s">
        <v>412</v>
      </c>
      <c r="E17" s="112" t="s">
        <v>257</v>
      </c>
    </row>
    <row r="18" spans="1:7">
      <c r="A18" s="136">
        <v>5</v>
      </c>
      <c r="B18" s="118" t="s">
        <v>419</v>
      </c>
      <c r="C18" s="114" t="s">
        <v>420</v>
      </c>
      <c r="D18" s="120" t="s">
        <v>412</v>
      </c>
      <c r="E18" s="112" t="s">
        <v>235</v>
      </c>
      <c r="F18" s="109" t="s">
        <v>421</v>
      </c>
    </row>
    <row r="19" spans="1:7">
      <c r="A19" s="154"/>
      <c r="B19" s="121" t="s">
        <v>62</v>
      </c>
      <c r="C19" s="122" t="s">
        <v>422</v>
      </c>
      <c r="D19" s="123" t="s">
        <v>412</v>
      </c>
      <c r="E19" s="113" t="s">
        <v>63</v>
      </c>
      <c r="F19" s="109" t="s">
        <v>62</v>
      </c>
    </row>
    <row r="20" spans="1:7">
      <c r="A20" s="136">
        <v>6</v>
      </c>
      <c r="B20" s="118" t="s">
        <v>423</v>
      </c>
      <c r="C20" s="114" t="s">
        <v>424</v>
      </c>
      <c r="D20" s="120" t="s">
        <v>412</v>
      </c>
      <c r="E20" s="112" t="s">
        <v>222</v>
      </c>
    </row>
    <row r="21" spans="1:7">
      <c r="A21" s="136">
        <v>7</v>
      </c>
      <c r="B21" s="118" t="s">
        <v>425</v>
      </c>
      <c r="C21" s="114" t="s">
        <v>426</v>
      </c>
      <c r="D21" s="120" t="s">
        <v>412</v>
      </c>
      <c r="E21" s="112" t="s">
        <v>243</v>
      </c>
      <c r="F21" s="109" t="s">
        <v>427</v>
      </c>
    </row>
    <row r="22" spans="1:7">
      <c r="A22" s="136">
        <v>8</v>
      </c>
      <c r="B22" s="118" t="s">
        <v>428</v>
      </c>
      <c r="C22" s="114" t="s">
        <v>429</v>
      </c>
      <c r="D22" s="120" t="s">
        <v>412</v>
      </c>
      <c r="E22" s="112" t="s">
        <v>253</v>
      </c>
      <c r="F22" s="109" t="s">
        <v>430</v>
      </c>
      <c r="G22" s="109" t="s">
        <v>431</v>
      </c>
    </row>
    <row r="23" spans="1:7">
      <c r="A23" s="136">
        <v>9</v>
      </c>
      <c r="B23" s="124" t="s">
        <v>432</v>
      </c>
      <c r="C23" s="114" t="s">
        <v>433</v>
      </c>
      <c r="D23" s="120" t="s">
        <v>412</v>
      </c>
      <c r="E23" s="112" t="s">
        <v>237</v>
      </c>
      <c r="F23" s="109" t="s">
        <v>238</v>
      </c>
    </row>
    <row r="24" spans="1:7">
      <c r="A24" s="136">
        <v>10</v>
      </c>
      <c r="B24" s="124" t="s">
        <v>434</v>
      </c>
      <c r="C24" s="114" t="s">
        <v>433</v>
      </c>
      <c r="D24" s="120" t="s">
        <v>435</v>
      </c>
      <c r="E24" s="112" t="s">
        <v>245</v>
      </c>
      <c r="F24" s="109" t="s">
        <v>246</v>
      </c>
    </row>
    <row r="25" spans="1:7">
      <c r="A25" s="136">
        <v>11</v>
      </c>
      <c r="B25" s="124" t="s">
        <v>436</v>
      </c>
      <c r="C25" s="114" t="s">
        <v>437</v>
      </c>
      <c r="D25" s="120" t="s">
        <v>435</v>
      </c>
      <c r="E25" s="108" t="s">
        <v>241</v>
      </c>
      <c r="F25" s="109" t="s">
        <v>436</v>
      </c>
    </row>
    <row r="26" spans="1:7">
      <c r="A26" s="136">
        <v>12</v>
      </c>
      <c r="B26" s="124" t="s">
        <v>268</v>
      </c>
      <c r="C26" s="114" t="s">
        <v>437</v>
      </c>
      <c r="D26" s="120" t="s">
        <v>435</v>
      </c>
      <c r="E26" s="112" t="s">
        <v>267</v>
      </c>
    </row>
    <row r="27" spans="1:7">
      <c r="A27" s="136">
        <v>13</v>
      </c>
      <c r="B27" s="124" t="s">
        <v>240</v>
      </c>
      <c r="C27" s="114" t="s">
        <v>438</v>
      </c>
      <c r="D27" s="120" t="s">
        <v>435</v>
      </c>
      <c r="E27" s="115" t="s">
        <v>239</v>
      </c>
    </row>
    <row r="28" spans="1:7">
      <c r="A28" s="136">
        <v>14</v>
      </c>
      <c r="B28" s="124" t="s">
        <v>439</v>
      </c>
      <c r="C28" s="114" t="s">
        <v>440</v>
      </c>
      <c r="D28" s="120" t="s">
        <v>435</v>
      </c>
      <c r="E28" s="112" t="s">
        <v>263</v>
      </c>
      <c r="F28" s="109" t="s">
        <v>441</v>
      </c>
    </row>
    <row r="29" spans="1:7">
      <c r="A29" s="136">
        <v>15</v>
      </c>
      <c r="B29" s="124" t="s">
        <v>442</v>
      </c>
      <c r="C29" s="114" t="s">
        <v>443</v>
      </c>
      <c r="D29" s="120" t="s">
        <v>435</v>
      </c>
      <c r="E29" s="112" t="s">
        <v>249</v>
      </c>
      <c r="F29" s="109" t="s">
        <v>250</v>
      </c>
    </row>
    <row r="30" spans="1:7">
      <c r="A30" s="136">
        <v>16</v>
      </c>
      <c r="B30" s="124" t="s">
        <v>444</v>
      </c>
      <c r="C30" s="114" t="s">
        <v>443</v>
      </c>
      <c r="D30" s="120" t="s">
        <v>435</v>
      </c>
      <c r="E30" s="112" t="s">
        <v>53</v>
      </c>
      <c r="F30" s="109" t="s">
        <v>445</v>
      </c>
    </row>
    <row r="31" spans="1:7">
      <c r="A31" s="136">
        <v>17</v>
      </c>
      <c r="B31" s="124" t="s">
        <v>452</v>
      </c>
      <c r="C31" s="114" t="s">
        <v>453</v>
      </c>
      <c r="D31" s="120" t="s">
        <v>435</v>
      </c>
      <c r="E31" s="112" t="s">
        <v>278</v>
      </c>
      <c r="F31" s="109" t="s">
        <v>454</v>
      </c>
    </row>
    <row r="32" spans="1:7">
      <c r="A32" s="136">
        <v>18</v>
      </c>
      <c r="B32" s="124" t="s">
        <v>455</v>
      </c>
      <c r="C32" s="114" t="s">
        <v>453</v>
      </c>
      <c r="D32" s="120" t="s">
        <v>435</v>
      </c>
      <c r="E32" s="112" t="s">
        <v>309</v>
      </c>
      <c r="F32" s="109" t="s">
        <v>311</v>
      </c>
    </row>
    <row r="33" spans="1:6">
      <c r="A33" s="136">
        <v>19</v>
      </c>
      <c r="B33" s="124" t="s">
        <v>690</v>
      </c>
      <c r="C33" s="114" t="s">
        <v>446</v>
      </c>
      <c r="D33" s="120" t="s">
        <v>435</v>
      </c>
      <c r="E33" s="112" t="s">
        <v>232</v>
      </c>
      <c r="F33" s="109" t="s">
        <v>447</v>
      </c>
    </row>
    <row r="34" spans="1:6">
      <c r="A34" s="136">
        <v>20</v>
      </c>
      <c r="B34" s="124" t="s">
        <v>448</v>
      </c>
      <c r="C34" s="114" t="s">
        <v>449</v>
      </c>
      <c r="D34" s="120" t="s">
        <v>435</v>
      </c>
      <c r="E34" s="112" t="s">
        <v>255</v>
      </c>
      <c r="F34" s="109" t="s">
        <v>256</v>
      </c>
    </row>
    <row r="35" spans="1:6">
      <c r="A35" s="136">
        <v>21</v>
      </c>
      <c r="B35" s="124" t="s">
        <v>450</v>
      </c>
      <c r="C35" s="145" t="s">
        <v>446</v>
      </c>
      <c r="D35" s="125" t="s">
        <v>435</v>
      </c>
      <c r="E35" s="112" t="s">
        <v>260</v>
      </c>
      <c r="F35" s="109" t="s">
        <v>451</v>
      </c>
    </row>
    <row r="36" spans="1:6">
      <c r="A36" s="136">
        <v>22</v>
      </c>
      <c r="B36" s="124" t="s">
        <v>467</v>
      </c>
      <c r="C36" s="114" t="s">
        <v>534</v>
      </c>
      <c r="D36" s="120" t="s">
        <v>435</v>
      </c>
      <c r="E36" s="112" t="s">
        <v>273</v>
      </c>
      <c r="F36" s="109" t="s">
        <v>274</v>
      </c>
    </row>
    <row r="37" spans="1:6">
      <c r="A37" s="135">
        <v>23</v>
      </c>
      <c r="B37" s="124" t="s">
        <v>468</v>
      </c>
      <c r="C37" s="114" t="s">
        <v>547</v>
      </c>
      <c r="D37" s="120" t="s">
        <v>435</v>
      </c>
      <c r="E37" s="112" t="s">
        <v>284</v>
      </c>
      <c r="F37" s="109" t="s">
        <v>469</v>
      </c>
    </row>
    <row r="38" spans="1:6">
      <c r="A38" s="210">
        <v>24</v>
      </c>
      <c r="B38" s="124" t="s">
        <v>475</v>
      </c>
      <c r="C38" s="114" t="s">
        <v>546</v>
      </c>
      <c r="D38" s="120" t="s">
        <v>545</v>
      </c>
      <c r="E38" s="112" t="s">
        <v>304</v>
      </c>
      <c r="F38" s="109" t="s">
        <v>476</v>
      </c>
    </row>
    <row r="39" spans="1:6">
      <c r="A39" s="135">
        <v>25</v>
      </c>
      <c r="B39" s="124" t="s">
        <v>470</v>
      </c>
      <c r="C39" s="114" t="s">
        <v>575</v>
      </c>
      <c r="D39" s="120" t="s">
        <v>574</v>
      </c>
      <c r="E39" s="112" t="s">
        <v>288</v>
      </c>
      <c r="F39" s="109" t="s">
        <v>471</v>
      </c>
    </row>
    <row r="40" spans="1:6">
      <c r="A40" s="135">
        <v>26</v>
      </c>
      <c r="B40" s="124" t="s">
        <v>463</v>
      </c>
      <c r="C40" s="114" t="s">
        <v>576</v>
      </c>
      <c r="D40" s="114" t="s">
        <v>577</v>
      </c>
      <c r="E40" s="213" t="s">
        <v>271</v>
      </c>
      <c r="F40" s="116" t="s">
        <v>464</v>
      </c>
    </row>
    <row r="41" spans="1:6">
      <c r="A41" s="135">
        <v>27</v>
      </c>
      <c r="B41" s="124" t="s">
        <v>461</v>
      </c>
      <c r="C41" s="114" t="s">
        <v>579</v>
      </c>
      <c r="D41" s="120" t="s">
        <v>577</v>
      </c>
      <c r="E41" s="112" t="s">
        <v>269</v>
      </c>
      <c r="F41" s="109" t="s">
        <v>462</v>
      </c>
    </row>
    <row r="42" spans="1:6">
      <c r="A42" s="135">
        <v>28</v>
      </c>
      <c r="B42" s="124" t="s">
        <v>465</v>
      </c>
      <c r="C42" s="114" t="s">
        <v>580</v>
      </c>
      <c r="D42" s="120" t="s">
        <v>577</v>
      </c>
      <c r="E42" s="112" t="s">
        <v>286</v>
      </c>
      <c r="F42" s="109" t="s">
        <v>466</v>
      </c>
    </row>
    <row r="43" spans="1:6">
      <c r="A43" s="133"/>
      <c r="B43" s="133" t="s">
        <v>308</v>
      </c>
      <c r="C43" s="246" t="s">
        <v>622</v>
      </c>
      <c r="D43" s="261" t="s">
        <v>686</v>
      </c>
      <c r="E43" s="134" t="s">
        <v>306</v>
      </c>
    </row>
    <row r="44" spans="1:6">
      <c r="A44" s="258">
        <v>29</v>
      </c>
      <c r="B44" s="118" t="s">
        <v>488</v>
      </c>
      <c r="C44" s="114" t="s">
        <v>685</v>
      </c>
      <c r="D44" s="120" t="s">
        <v>577</v>
      </c>
      <c r="E44" s="112" t="s">
        <v>265</v>
      </c>
      <c r="F44" s="109" t="s">
        <v>489</v>
      </c>
    </row>
    <row r="45" spans="1:6">
      <c r="A45" s="259">
        <v>30</v>
      </c>
      <c r="B45" s="118" t="s">
        <v>303</v>
      </c>
      <c r="C45" s="114" t="s">
        <v>685</v>
      </c>
      <c r="D45" s="120" t="s">
        <v>577</v>
      </c>
      <c r="E45" s="112" t="s">
        <v>302</v>
      </c>
    </row>
    <row r="46" spans="1:6">
      <c r="A46" s="259">
        <v>31</v>
      </c>
      <c r="B46" s="118" t="s">
        <v>332</v>
      </c>
      <c r="C46" s="114" t="s">
        <v>688</v>
      </c>
      <c r="D46" s="120" t="s">
        <v>577</v>
      </c>
      <c r="E46" s="112" t="s">
        <v>330</v>
      </c>
      <c r="F46" s="109" t="s">
        <v>689</v>
      </c>
    </row>
    <row r="47" spans="1:6">
      <c r="A47" s="259">
        <v>32</v>
      </c>
      <c r="B47" s="127" t="s">
        <v>490</v>
      </c>
      <c r="C47" s="114" t="s">
        <v>756</v>
      </c>
      <c r="D47" s="260" t="s">
        <v>577</v>
      </c>
      <c r="E47" s="112" t="s">
        <v>314</v>
      </c>
    </row>
    <row r="48" spans="1:6">
      <c r="A48" s="211"/>
      <c r="C48" s="155"/>
      <c r="D48" s="155"/>
      <c r="E48" s="112"/>
    </row>
    <row r="49" spans="1:7">
      <c r="A49" s="408" t="s">
        <v>699</v>
      </c>
      <c r="B49" s="408"/>
      <c r="C49" s="409" t="s">
        <v>569</v>
      </c>
      <c r="D49" s="409" t="s">
        <v>566</v>
      </c>
      <c r="E49" s="112"/>
    </row>
    <row r="50" spans="1:7">
      <c r="A50" s="408"/>
      <c r="B50" s="408"/>
      <c r="C50" s="409"/>
      <c r="D50" s="409"/>
      <c r="E50" s="112"/>
    </row>
    <row r="51" spans="1:7">
      <c r="A51" s="136">
        <v>1</v>
      </c>
      <c r="B51" s="124" t="s">
        <v>456</v>
      </c>
      <c r="C51" s="120" t="s">
        <v>457</v>
      </c>
      <c r="D51" s="120" t="s">
        <v>473</v>
      </c>
      <c r="E51" s="112" t="s">
        <v>210</v>
      </c>
      <c r="F51" s="109" t="s">
        <v>458</v>
      </c>
    </row>
    <row r="52" spans="1:7">
      <c r="A52" s="136">
        <v>2</v>
      </c>
      <c r="B52" s="124" t="s">
        <v>459</v>
      </c>
      <c r="C52" s="120" t="s">
        <v>457</v>
      </c>
      <c r="D52" s="120" t="s">
        <v>473</v>
      </c>
      <c r="E52" s="112" t="s">
        <v>214</v>
      </c>
      <c r="F52" s="109" t="s">
        <v>460</v>
      </c>
    </row>
    <row r="53" spans="1:7">
      <c r="A53" s="136">
        <v>3</v>
      </c>
      <c r="B53" s="118" t="s">
        <v>472</v>
      </c>
      <c r="C53" s="120" t="s">
        <v>473</v>
      </c>
      <c r="D53" s="120" t="s">
        <v>473</v>
      </c>
      <c r="E53" s="112" t="s">
        <v>298</v>
      </c>
      <c r="F53" s="109" t="s">
        <v>474</v>
      </c>
    </row>
    <row r="54" spans="1:7">
      <c r="A54" s="136">
        <v>4</v>
      </c>
      <c r="B54" s="124" t="s">
        <v>439</v>
      </c>
      <c r="C54" s="199" t="s">
        <v>457</v>
      </c>
      <c r="D54" s="199" t="s">
        <v>473</v>
      </c>
      <c r="E54" s="112" t="s">
        <v>251</v>
      </c>
      <c r="F54" s="109" t="s">
        <v>252</v>
      </c>
    </row>
    <row r="55" spans="1:7">
      <c r="A55" s="136">
        <v>5</v>
      </c>
      <c r="B55" s="124" t="s">
        <v>477</v>
      </c>
      <c r="C55" s="120" t="s">
        <v>457</v>
      </c>
      <c r="D55" s="120" t="s">
        <v>473</v>
      </c>
      <c r="E55" s="112" t="s">
        <v>280</v>
      </c>
      <c r="F55" s="109" t="s">
        <v>478</v>
      </c>
    </row>
    <row r="56" spans="1:7">
      <c r="A56" s="136">
        <v>6</v>
      </c>
      <c r="B56" s="124" t="s">
        <v>479</v>
      </c>
      <c r="C56" s="120" t="s">
        <v>457</v>
      </c>
      <c r="D56" s="120" t="s">
        <v>473</v>
      </c>
      <c r="E56" s="112" t="s">
        <v>282</v>
      </c>
      <c r="F56" s="109" t="s">
        <v>480</v>
      </c>
      <c r="G56" s="109" t="s">
        <v>481</v>
      </c>
    </row>
    <row r="57" spans="1:7">
      <c r="A57" s="136">
        <v>7</v>
      </c>
      <c r="B57" s="124" t="s">
        <v>292</v>
      </c>
      <c r="C57" s="120" t="s">
        <v>473</v>
      </c>
      <c r="D57" s="120" t="s">
        <v>473</v>
      </c>
      <c r="E57" s="112" t="s">
        <v>291</v>
      </c>
    </row>
    <row r="58" spans="1:7">
      <c r="A58" s="136">
        <v>8</v>
      </c>
      <c r="B58" s="124" t="s">
        <v>482</v>
      </c>
      <c r="C58" s="120" t="s">
        <v>457</v>
      </c>
      <c r="D58" s="120" t="s">
        <v>473</v>
      </c>
      <c r="E58" s="112" t="s">
        <v>293</v>
      </c>
      <c r="F58" s="109" t="s">
        <v>483</v>
      </c>
    </row>
    <row r="59" spans="1:7">
      <c r="A59" s="136">
        <v>9</v>
      </c>
      <c r="B59" s="118" t="s">
        <v>313</v>
      </c>
      <c r="C59" s="120" t="s">
        <v>457</v>
      </c>
      <c r="D59" s="120" t="s">
        <v>473</v>
      </c>
      <c r="E59" s="112" t="s">
        <v>312</v>
      </c>
      <c r="F59" s="109" t="s">
        <v>484</v>
      </c>
    </row>
    <row r="60" spans="1:7" ht="32.25" customHeight="1">
      <c r="A60" s="136">
        <v>10</v>
      </c>
      <c r="B60" s="124" t="s">
        <v>317</v>
      </c>
      <c r="C60" s="120" t="s">
        <v>473</v>
      </c>
      <c r="D60" s="120" t="s">
        <v>473</v>
      </c>
      <c r="E60" s="112" t="s">
        <v>316</v>
      </c>
      <c r="F60" s="109" t="s">
        <v>485</v>
      </c>
    </row>
    <row r="61" spans="1:7">
      <c r="A61" s="136">
        <v>11</v>
      </c>
      <c r="B61" s="124" t="s">
        <v>486</v>
      </c>
      <c r="C61" s="120" t="s">
        <v>473</v>
      </c>
      <c r="D61" s="120" t="s">
        <v>570</v>
      </c>
      <c r="E61" s="112" t="s">
        <v>320</v>
      </c>
      <c r="F61" s="109" t="s">
        <v>487</v>
      </c>
    </row>
    <row r="62" spans="1:7">
      <c r="A62" s="136">
        <v>13</v>
      </c>
      <c r="B62" s="118" t="s">
        <v>491</v>
      </c>
      <c r="C62" s="120" t="s">
        <v>473</v>
      </c>
      <c r="D62" s="120" t="s">
        <v>473</v>
      </c>
      <c r="E62" s="112" t="s">
        <v>300</v>
      </c>
    </row>
    <row r="63" spans="1:7">
      <c r="A63" s="136">
        <v>14</v>
      </c>
      <c r="B63" s="118" t="s">
        <v>492</v>
      </c>
      <c r="C63" s="120" t="s">
        <v>473</v>
      </c>
      <c r="D63" s="120" t="s">
        <v>473</v>
      </c>
      <c r="E63" s="112" t="s">
        <v>296</v>
      </c>
    </row>
    <row r="64" spans="1:7">
      <c r="A64" s="136">
        <v>15</v>
      </c>
      <c r="B64" s="118" t="s">
        <v>13</v>
      </c>
      <c r="C64" s="120" t="s">
        <v>473</v>
      </c>
      <c r="D64" s="120" t="s">
        <v>473</v>
      </c>
      <c r="E64" s="112" t="s">
        <v>318</v>
      </c>
    </row>
    <row r="65" spans="1:6">
      <c r="A65" s="136">
        <v>16</v>
      </c>
      <c r="B65" s="124" t="s">
        <v>493</v>
      </c>
      <c r="C65" s="120" t="s">
        <v>457</v>
      </c>
      <c r="D65" s="120" t="s">
        <v>473</v>
      </c>
      <c r="E65" s="112" t="s">
        <v>326</v>
      </c>
      <c r="F65" s="109" t="s">
        <v>494</v>
      </c>
    </row>
    <row r="66" spans="1:6">
      <c r="A66" s="136">
        <v>17</v>
      </c>
      <c r="B66" s="118" t="s">
        <v>495</v>
      </c>
      <c r="C66" s="120" t="s">
        <v>535</v>
      </c>
      <c r="D66" s="120" t="s">
        <v>570</v>
      </c>
      <c r="E66" s="112" t="s">
        <v>328</v>
      </c>
      <c r="F66" s="109" t="s">
        <v>329</v>
      </c>
    </row>
    <row r="67" spans="1:6">
      <c r="A67" s="410">
        <v>18</v>
      </c>
      <c r="B67" s="130" t="s">
        <v>496</v>
      </c>
      <c r="C67" s="131" t="s">
        <v>535</v>
      </c>
      <c r="D67" s="412" t="s">
        <v>473</v>
      </c>
      <c r="E67" s="129" t="s">
        <v>497</v>
      </c>
      <c r="F67" s="109" t="s">
        <v>331</v>
      </c>
    </row>
    <row r="68" spans="1:6">
      <c r="A68" s="410"/>
      <c r="B68" s="130" t="s">
        <v>498</v>
      </c>
      <c r="C68" s="131" t="s">
        <v>535</v>
      </c>
      <c r="D68" s="412"/>
      <c r="E68" s="129" t="s">
        <v>499</v>
      </c>
      <c r="F68" s="109" t="s">
        <v>331</v>
      </c>
    </row>
    <row r="69" spans="1:6">
      <c r="A69" s="136">
        <v>19</v>
      </c>
      <c r="B69" s="118" t="s">
        <v>500</v>
      </c>
      <c r="C69" s="120" t="s">
        <v>535</v>
      </c>
      <c r="D69" s="120" t="s">
        <v>571</v>
      </c>
      <c r="E69" s="112" t="s">
        <v>358</v>
      </c>
      <c r="F69" s="109" t="s">
        <v>355</v>
      </c>
    </row>
    <row r="70" spans="1:6">
      <c r="A70" s="136">
        <v>20</v>
      </c>
      <c r="B70" s="118" t="s">
        <v>501</v>
      </c>
      <c r="C70" s="120" t="s">
        <v>535</v>
      </c>
      <c r="D70" s="120" t="s">
        <v>571</v>
      </c>
      <c r="E70" s="112" t="s">
        <v>401</v>
      </c>
      <c r="F70" s="109" t="s">
        <v>400</v>
      </c>
    </row>
    <row r="71" spans="1:6">
      <c r="A71" s="136">
        <v>21</v>
      </c>
      <c r="B71" s="109" t="s">
        <v>502</v>
      </c>
      <c r="C71" s="120" t="s">
        <v>535</v>
      </c>
      <c r="D71" s="120" t="s">
        <v>571</v>
      </c>
      <c r="E71" s="112" t="s">
        <v>403</v>
      </c>
      <c r="F71" s="109" t="s">
        <v>402</v>
      </c>
    </row>
    <row r="72" spans="1:6">
      <c r="A72" s="351"/>
      <c r="B72" s="350" t="s">
        <v>616</v>
      </c>
      <c r="C72" s="352" t="s">
        <v>618</v>
      </c>
      <c r="D72" s="353" t="s">
        <v>619</v>
      </c>
      <c r="E72" s="112" t="s">
        <v>617</v>
      </c>
    </row>
    <row r="73" spans="1:6">
      <c r="A73" s="349"/>
      <c r="B73" s="354" t="s">
        <v>751</v>
      </c>
      <c r="C73" s="244" t="s">
        <v>618</v>
      </c>
      <c r="D73" s="244" t="s">
        <v>619</v>
      </c>
      <c r="E73" s="112" t="s">
        <v>753</v>
      </c>
    </row>
    <row r="74" spans="1:6">
      <c r="A74" s="211"/>
      <c r="B74" s="206"/>
      <c r="C74" s="114"/>
      <c r="D74" s="114"/>
      <c r="E74" s="112"/>
    </row>
    <row r="75" spans="1:6">
      <c r="A75" s="411" t="s">
        <v>503</v>
      </c>
      <c r="B75" s="408"/>
      <c r="C75" s="409" t="s">
        <v>567</v>
      </c>
      <c r="D75" s="409" t="s">
        <v>568</v>
      </c>
      <c r="E75" s="112"/>
    </row>
    <row r="76" spans="1:6">
      <c r="A76" s="411"/>
      <c r="B76" s="408"/>
      <c r="C76" s="409"/>
      <c r="D76" s="409"/>
      <c r="E76" s="112"/>
    </row>
    <row r="77" spans="1:6">
      <c r="A77" s="136">
        <v>1</v>
      </c>
      <c r="B77" s="118" t="s">
        <v>504</v>
      </c>
      <c r="C77" s="126" t="s">
        <v>457</v>
      </c>
      <c r="D77" s="126" t="s">
        <v>570</v>
      </c>
      <c r="E77" s="112" t="s">
        <v>324</v>
      </c>
      <c r="F77" s="109" t="s">
        <v>505</v>
      </c>
    </row>
    <row r="78" spans="1:6">
      <c r="A78" s="136">
        <v>2</v>
      </c>
      <c r="B78" s="118" t="s">
        <v>506</v>
      </c>
      <c r="C78" s="120" t="s">
        <v>457</v>
      </c>
      <c r="D78" s="120" t="s">
        <v>473</v>
      </c>
      <c r="E78" s="112" t="s">
        <v>507</v>
      </c>
      <c r="F78" s="109" t="s">
        <v>508</v>
      </c>
    </row>
    <row r="79" spans="1:6">
      <c r="A79" s="136">
        <v>3</v>
      </c>
      <c r="B79" s="118" t="s">
        <v>509</v>
      </c>
      <c r="C79" s="120" t="s">
        <v>473</v>
      </c>
      <c r="D79" s="120" t="s">
        <v>570</v>
      </c>
      <c r="E79" s="112" t="s">
        <v>510</v>
      </c>
      <c r="F79" s="109" t="s">
        <v>511</v>
      </c>
    </row>
    <row r="80" spans="1:6">
      <c r="A80" s="136">
        <v>4</v>
      </c>
      <c r="B80" s="118" t="s">
        <v>512</v>
      </c>
      <c r="C80" s="120" t="s">
        <v>473</v>
      </c>
      <c r="D80" s="120" t="s">
        <v>570</v>
      </c>
      <c r="E80" s="112" t="s">
        <v>513</v>
      </c>
    </row>
    <row r="81" spans="1:7">
      <c r="A81" s="136">
        <v>5</v>
      </c>
      <c r="B81" s="118" t="s">
        <v>514</v>
      </c>
      <c r="C81" s="120" t="s">
        <v>473</v>
      </c>
      <c r="D81" s="120" t="s">
        <v>570</v>
      </c>
      <c r="E81" s="112" t="s">
        <v>515</v>
      </c>
    </row>
    <row r="82" spans="1:7">
      <c r="A82" s="136">
        <v>6</v>
      </c>
      <c r="B82" s="118" t="s">
        <v>516</v>
      </c>
      <c r="C82" s="120" t="s">
        <v>473</v>
      </c>
      <c r="D82" s="120" t="s">
        <v>570</v>
      </c>
      <c r="E82" s="112" t="s">
        <v>517</v>
      </c>
    </row>
    <row r="83" spans="1:7">
      <c r="A83" s="136">
        <v>7</v>
      </c>
      <c r="B83" s="118" t="s">
        <v>77</v>
      </c>
      <c r="C83" s="120" t="s">
        <v>473</v>
      </c>
      <c r="D83" s="120" t="s">
        <v>570</v>
      </c>
      <c r="E83" s="112" t="s">
        <v>191</v>
      </c>
    </row>
    <row r="84" spans="1:7">
      <c r="A84" s="136">
        <v>8</v>
      </c>
      <c r="B84" s="118" t="s">
        <v>518</v>
      </c>
      <c r="C84" s="120" t="s">
        <v>457</v>
      </c>
      <c r="D84" s="120" t="s">
        <v>473</v>
      </c>
      <c r="E84" s="112" t="s">
        <v>519</v>
      </c>
    </row>
    <row r="85" spans="1:7">
      <c r="A85" s="136">
        <v>9</v>
      </c>
      <c r="B85" s="118" t="s">
        <v>520</v>
      </c>
      <c r="C85" s="120" t="s">
        <v>457</v>
      </c>
      <c r="D85" s="120" t="s">
        <v>473</v>
      </c>
      <c r="E85" s="112" t="s">
        <v>521</v>
      </c>
    </row>
    <row r="86" spans="1:7">
      <c r="A86" s="136">
        <v>10</v>
      </c>
      <c r="B86" s="118" t="s">
        <v>522</v>
      </c>
      <c r="C86" s="120" t="s">
        <v>473</v>
      </c>
      <c r="D86" s="120" t="s">
        <v>570</v>
      </c>
      <c r="E86" s="112" t="s">
        <v>523</v>
      </c>
    </row>
    <row r="87" spans="1:7">
      <c r="A87" s="136">
        <v>11</v>
      </c>
      <c r="B87" s="118" t="s">
        <v>524</v>
      </c>
      <c r="C87" s="120" t="s">
        <v>473</v>
      </c>
      <c r="D87" s="120" t="s">
        <v>473</v>
      </c>
      <c r="E87" s="112" t="s">
        <v>89</v>
      </c>
    </row>
    <row r="88" spans="1:7">
      <c r="A88" s="109">
        <v>12</v>
      </c>
      <c r="B88" s="127" t="s">
        <v>572</v>
      </c>
      <c r="C88" s="128" t="s">
        <v>412</v>
      </c>
      <c r="D88" s="207" t="s">
        <v>473</v>
      </c>
      <c r="E88" s="112" t="s">
        <v>573</v>
      </c>
    </row>
    <row r="89" spans="1:7">
      <c r="A89" s="206"/>
      <c r="B89" s="140"/>
      <c r="C89"/>
      <c r="D89" s="114"/>
      <c r="E89" s="146"/>
      <c r="F89" s="140"/>
    </row>
    <row r="90" spans="1:7" ht="15.75">
      <c r="B90" s="141"/>
      <c r="C90" s="26"/>
      <c r="D90" s="140"/>
      <c r="E90"/>
      <c r="F90" s="141"/>
      <c r="G90"/>
    </row>
    <row r="91" spans="1:7" ht="37.5" customHeight="1">
      <c r="B91" s="139"/>
      <c r="C91" s="26"/>
      <c r="D91" s="141"/>
      <c r="E91" s="26"/>
      <c r="F91" s="139"/>
      <c r="G91" s="26"/>
    </row>
    <row r="92" spans="1:7" ht="15">
      <c r="B92" s="139"/>
      <c r="C92" s="26"/>
      <c r="D92" s="139"/>
      <c r="E92" s="26"/>
      <c r="F92" s="139"/>
      <c r="G92" s="26"/>
    </row>
    <row r="93" spans="1:7" ht="15">
      <c r="B93" s="139"/>
      <c r="C93" s="26"/>
      <c r="D93" s="139"/>
      <c r="E93" s="26"/>
      <c r="F93" s="139"/>
      <c r="G93" s="26"/>
    </row>
    <row r="94" spans="1:7" ht="15">
      <c r="C94" s="117"/>
      <c r="D94" s="139"/>
      <c r="E94" s="26"/>
      <c r="F94" s="139"/>
      <c r="G94" s="26"/>
    </row>
    <row r="95" spans="1:7" ht="15">
      <c r="C95" s="117"/>
      <c r="E95" s="109"/>
      <c r="F95" s="139"/>
      <c r="G95"/>
    </row>
    <row r="96" spans="1:7" ht="15">
      <c r="C96" s="117"/>
      <c r="E96" s="109"/>
      <c r="G96"/>
    </row>
    <row r="97" spans="3:4">
      <c r="C97" s="117"/>
    </row>
    <row r="98" spans="3:4">
      <c r="C98" s="117"/>
    </row>
    <row r="99" spans="3:4">
      <c r="C99" s="117"/>
    </row>
    <row r="100" spans="3:4">
      <c r="C100" s="117"/>
    </row>
    <row r="102" spans="3:4">
      <c r="C102" s="208"/>
    </row>
    <row r="103" spans="3:4">
      <c r="C103" s="117"/>
    </row>
    <row r="106" spans="3:4">
      <c r="C106" s="140"/>
      <c r="D106"/>
    </row>
    <row r="107" spans="3:4">
      <c r="C107" s="141"/>
      <c r="D107" s="26"/>
    </row>
    <row r="108" spans="3:4">
      <c r="C108" s="139"/>
      <c r="D108" s="26"/>
    </row>
    <row r="109" spans="3:4">
      <c r="C109" s="139"/>
      <c r="D109" s="26"/>
    </row>
    <row r="110" spans="3:4">
      <c r="C110" s="139"/>
      <c r="D110" s="26"/>
    </row>
  </sheetData>
  <mergeCells count="15">
    <mergeCell ref="A49:B50"/>
    <mergeCell ref="C49:C50"/>
    <mergeCell ref="D49:D50"/>
    <mergeCell ref="A67:A68"/>
    <mergeCell ref="A75:B76"/>
    <mergeCell ref="C75:C76"/>
    <mergeCell ref="D75:D76"/>
    <mergeCell ref="D67:D68"/>
    <mergeCell ref="A12:B12"/>
    <mergeCell ref="A4:B4"/>
    <mergeCell ref="E4:H4"/>
    <mergeCell ref="F5:G5"/>
    <mergeCell ref="F6:G6"/>
    <mergeCell ref="F7:G7"/>
    <mergeCell ref="F8:G8"/>
  </mergeCells>
  <phoneticPr fontId="6" type="noConversion"/>
  <conditionalFormatting sqref="B13:B16 B18:B22">
    <cfRule type="duplicateValues" dxfId="3" priority="4"/>
  </conditionalFormatting>
  <conditionalFormatting sqref="B17">
    <cfRule type="containsText" dxfId="2" priority="2" operator="containsText" text="Reopening">
      <formula>NOT(ISERROR(SEARCH("Reopening",B17)))</formula>
    </cfRule>
  </conditionalFormatting>
  <conditionalFormatting sqref="B48">
    <cfRule type="containsText" dxfId="1" priority="3" operator="containsText" text="Reopening">
      <formula>NOT(ISERROR(SEARCH("Reopening",B48)))</formula>
    </cfRule>
  </conditionalFormatting>
  <conditionalFormatting sqref="F32">
    <cfRule type="containsText" dxfId="0" priority="1" operator="containsText" text="Reopening">
      <formula>NOT(ISERROR(SEARCH("Reopening",F32)))</formula>
    </cfRule>
  </conditionalFormatting>
  <hyperlinks>
    <hyperlink ref="A1" location="'Table of Contents'!A1" display="Back to Table of Contents" xr:uid="{D1737FB8-842A-4ED7-94C2-A9A41F04B845}"/>
  </hyperlinks>
  <pageMargins left="0.7" right="0.7" top="0.75" bottom="0.75" header="0.3" footer="0.3"/>
  <pageSetup orientation="portrait" horizontalDpi="90" verticalDpi="9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53AFD-01C4-4C86-9286-2CE39C75007B}">
  <dimension ref="A1:P139"/>
  <sheetViews>
    <sheetView zoomScaleNormal="100" workbookViewId="0"/>
  </sheetViews>
  <sheetFormatPr defaultRowHeight="14.25"/>
  <cols>
    <col min="1" max="1" width="21" style="21" customWidth="1"/>
    <col min="2" max="2" width="115.375" customWidth="1"/>
    <col min="3" max="3" width="45.375" customWidth="1"/>
    <col min="4" max="4" width="24" customWidth="1"/>
    <col min="5" max="5" width="17.25" customWidth="1"/>
    <col min="6" max="6" width="35.75" customWidth="1"/>
    <col min="7" max="7" width="22.875" customWidth="1"/>
    <col min="8" max="8" width="33.25" style="8" customWidth="1"/>
    <col min="9" max="9" width="39.875" customWidth="1"/>
    <col min="10" max="10" width="27" customWidth="1"/>
    <col min="11" max="11" width="10.625" customWidth="1"/>
    <col min="12" max="12" width="16.25" customWidth="1"/>
    <col min="13" max="13" width="13.375" customWidth="1"/>
  </cols>
  <sheetData>
    <row r="1" spans="1:8" ht="20.25">
      <c r="A1" s="287" t="s">
        <v>704</v>
      </c>
    </row>
    <row r="2" spans="1:8" ht="15.75" customHeight="1">
      <c r="A2" s="286"/>
    </row>
    <row r="3" spans="1:8" ht="15">
      <c r="A3" s="102" t="s">
        <v>369</v>
      </c>
      <c r="B3" s="103"/>
      <c r="D3" s="103"/>
    </row>
    <row r="4" spans="1:8">
      <c r="A4" s="101" t="s">
        <v>370</v>
      </c>
      <c r="E4" s="377" t="s">
        <v>356</v>
      </c>
      <c r="F4" s="378"/>
      <c r="G4" s="378"/>
      <c r="H4" s="379"/>
    </row>
    <row r="5" spans="1:8">
      <c r="A5" s="101" t="s">
        <v>371</v>
      </c>
      <c r="E5" s="93"/>
      <c r="F5" s="377" t="s">
        <v>357</v>
      </c>
      <c r="G5" s="379"/>
      <c r="H5" s="94" t="s">
        <v>368</v>
      </c>
    </row>
    <row r="6" spans="1:8">
      <c r="E6" s="95"/>
      <c r="F6" s="377" t="s">
        <v>374</v>
      </c>
      <c r="G6" s="379"/>
      <c r="H6" s="94" t="s">
        <v>372</v>
      </c>
    </row>
    <row r="7" spans="1:8">
      <c r="E7" s="96"/>
      <c r="F7" s="377" t="s">
        <v>373</v>
      </c>
      <c r="G7" s="379"/>
      <c r="H7" s="94" t="s">
        <v>372</v>
      </c>
    </row>
    <row r="8" spans="1:8" ht="15" thickBot="1"/>
    <row r="9" spans="1:8" ht="15">
      <c r="B9" s="159" t="s">
        <v>353</v>
      </c>
      <c r="C9" s="158"/>
      <c r="D9" s="140"/>
    </row>
    <row r="10" spans="1:8">
      <c r="B10" s="160" t="s">
        <v>376</v>
      </c>
      <c r="C10" s="165">
        <f>COUNT(A28:A37,A40:A74,A77:A96,A99:A100)</f>
        <v>65</v>
      </c>
      <c r="D10" s="374" t="s">
        <v>754</v>
      </c>
    </row>
    <row r="11" spans="1:8">
      <c r="B11" s="161" t="s">
        <v>377</v>
      </c>
      <c r="C11" s="165">
        <f>COUNTIFS(H28:H100,"&gt;4/14/2021",H28:H100,"&lt;1/1/2025")</f>
        <v>33</v>
      </c>
      <c r="D11" s="374"/>
    </row>
    <row r="12" spans="1:8">
      <c r="B12" s="161" t="s">
        <v>696</v>
      </c>
      <c r="C12" s="165">
        <f>COUNTIFS(H28:H100,"&gt;1/2/2025")+COUNTIF(H28:H100,"TBD")+COUNTIF(H28:H100,"Proposed by Chair White")</f>
        <v>32</v>
      </c>
      <c r="D12" s="374"/>
    </row>
    <row r="13" spans="1:8">
      <c r="B13" s="161" t="s">
        <v>380</v>
      </c>
      <c r="C13" s="165">
        <f>COUNT(A28,A30:A37,A40:A42,A44:A49,A51:A56,A59:A60,A62:A66,A68:A69,A71:A74,A77:A83,A85,A88,A90:A92,A94:A96,A99:A100)</f>
        <v>54</v>
      </c>
      <c r="D13" s="374" t="s">
        <v>755</v>
      </c>
    </row>
    <row r="14" spans="1:8">
      <c r="B14" s="161" t="s">
        <v>378</v>
      </c>
      <c r="C14" s="165">
        <f>COUNT(A50,A58,A70,A84,A86,A87,A93,A89)</f>
        <v>8</v>
      </c>
      <c r="D14" s="374"/>
    </row>
    <row r="15" spans="1:8">
      <c r="B15" s="161" t="s">
        <v>379</v>
      </c>
      <c r="C15" s="165">
        <f>COUNT(A29,A43,A61)</f>
        <v>3</v>
      </c>
      <c r="D15" s="374"/>
    </row>
    <row r="16" spans="1:8">
      <c r="B16" s="162" t="s">
        <v>109</v>
      </c>
      <c r="C16" s="166">
        <f>SUM(L38,L75,L76:L100)</f>
        <v>18773</v>
      </c>
      <c r="D16" s="275"/>
    </row>
    <row r="17" spans="1:14">
      <c r="B17" s="163" t="s">
        <v>111</v>
      </c>
      <c r="C17" s="47">
        <f>AVERAGE(L28:L37,L40,L41,L40,L42:L66,L68:L74,L77:L100)</f>
        <v>282.41791044776119</v>
      </c>
      <c r="D17" s="14"/>
      <c r="G17" s="200"/>
    </row>
    <row r="18" spans="1:14">
      <c r="B18" s="163" t="s">
        <v>112</v>
      </c>
      <c r="C18" s="47">
        <f>AVERAGE(L28,L30:L37,L40:L42,L44:L49,L51:L56,L59:L60,L62:L66,L68:L69,L71:L74,L77:L83,L85,L88,L90:L92,L94:L100)</f>
        <v>304.85185185185185</v>
      </c>
      <c r="D18" s="14"/>
    </row>
    <row r="19" spans="1:14">
      <c r="B19" s="163" t="s">
        <v>113</v>
      </c>
      <c r="C19" s="47">
        <f>AVERAGE(M28:M37,M40:M66,M68:M74,M77:M100)</f>
        <v>126.78787878787878</v>
      </c>
      <c r="D19" s="14"/>
    </row>
    <row r="20" spans="1:14">
      <c r="B20" s="163" t="s">
        <v>536</v>
      </c>
      <c r="C20" s="47">
        <f>AVERAGE(M28,M30:M37,M40:M42,M44:M49,M51:M56,M59:M60,M62:M66,M69:M74,M77:M83,M85,M88,M90:M92,M94:M100)</f>
        <v>135.53703703703704</v>
      </c>
      <c r="D20" s="14"/>
    </row>
    <row r="21" spans="1:14">
      <c r="B21" s="163" t="s">
        <v>381</v>
      </c>
      <c r="C21" s="167">
        <f>AVERAGE(I28:I37,I40:I50,I52:I66,I68:I74,I77:I100)</f>
        <v>47.3719696969697</v>
      </c>
      <c r="D21" s="190"/>
    </row>
    <row r="22" spans="1:14" ht="15" thickBot="1">
      <c r="B22" s="164" t="s">
        <v>382</v>
      </c>
      <c r="C22" s="49">
        <f>AVERAGE(J28:J37,J40:J66,J68:J74,J77:J100)</f>
        <v>67.055970149253724</v>
      </c>
      <c r="D22" s="14"/>
    </row>
    <row r="24" spans="1:14" ht="17.25" customHeight="1">
      <c r="B24" s="2" t="s">
        <v>334</v>
      </c>
      <c r="C24" s="2"/>
      <c r="D24" s="2"/>
      <c r="E24" s="2"/>
      <c r="F24" s="2"/>
      <c r="G24" s="2"/>
      <c r="H24" s="73"/>
      <c r="I24" s="2"/>
      <c r="J24" s="54"/>
      <c r="K24" s="3"/>
      <c r="L24" s="2"/>
      <c r="M24" s="2"/>
    </row>
    <row r="25" spans="1:14" ht="27" customHeight="1">
      <c r="A25" s="381">
        <v>2021</v>
      </c>
      <c r="B25" s="104"/>
      <c r="C25" s="375" t="s">
        <v>338</v>
      </c>
      <c r="D25" s="375" t="s">
        <v>700</v>
      </c>
      <c r="E25" s="375" t="s">
        <v>7</v>
      </c>
      <c r="F25" s="375" t="s">
        <v>8</v>
      </c>
      <c r="G25" s="375" t="s">
        <v>9</v>
      </c>
      <c r="H25" s="375" t="s">
        <v>10</v>
      </c>
      <c r="I25" s="375" t="s">
        <v>365</v>
      </c>
      <c r="J25" s="375" t="s">
        <v>375</v>
      </c>
      <c r="K25" s="375" t="s">
        <v>11</v>
      </c>
      <c r="L25" s="375" t="s">
        <v>5</v>
      </c>
      <c r="M25" s="375" t="s">
        <v>6</v>
      </c>
      <c r="N25" s="375" t="s">
        <v>366</v>
      </c>
    </row>
    <row r="26" spans="1:14" ht="15">
      <c r="A26" s="382"/>
      <c r="B26" s="39"/>
      <c r="C26" s="376"/>
      <c r="D26" s="376"/>
      <c r="E26" s="376"/>
      <c r="F26" s="376"/>
      <c r="G26" s="376"/>
      <c r="H26" s="376"/>
      <c r="I26" s="376"/>
      <c r="J26" s="376"/>
      <c r="K26" s="376"/>
      <c r="L26" s="376"/>
      <c r="M26" s="376"/>
      <c r="N26" s="376"/>
    </row>
    <row r="27" spans="1:14" ht="51.75" customHeight="1" thickBot="1">
      <c r="A27" s="172" t="s">
        <v>541</v>
      </c>
      <c r="B27" s="63" t="s">
        <v>336</v>
      </c>
      <c r="C27" s="168" t="s">
        <v>562</v>
      </c>
      <c r="D27" s="168"/>
      <c r="E27" s="7"/>
      <c r="F27" s="7"/>
      <c r="G27" s="7"/>
      <c r="H27" s="74"/>
      <c r="I27" s="6"/>
      <c r="J27" s="6"/>
      <c r="K27" s="6"/>
      <c r="L27" s="6"/>
      <c r="M27" s="6"/>
    </row>
    <row r="28" spans="1:14" ht="29.25" thickTop="1">
      <c r="A28" s="64">
        <v>1</v>
      </c>
      <c r="B28" s="253" t="s">
        <v>224</v>
      </c>
      <c r="C28" s="141" t="s">
        <v>223</v>
      </c>
      <c r="D28" s="141"/>
      <c r="E28" s="22">
        <v>44468</v>
      </c>
      <c r="F28" s="22">
        <v>44484</v>
      </c>
      <c r="G28" s="22">
        <v>44544</v>
      </c>
      <c r="H28" s="77">
        <v>44867</v>
      </c>
      <c r="I28">
        <f>G28-F28</f>
        <v>60</v>
      </c>
      <c r="J28" s="32">
        <f>G28-E28</f>
        <v>76</v>
      </c>
      <c r="K28" s="21" t="s">
        <v>222</v>
      </c>
      <c r="L28" s="21">
        <v>174</v>
      </c>
      <c r="M28" s="21">
        <v>95</v>
      </c>
    </row>
    <row r="29" spans="1:14" ht="15">
      <c r="A29" s="64">
        <v>2</v>
      </c>
      <c r="B29" s="4" t="s">
        <v>225</v>
      </c>
      <c r="C29" s="141" t="s">
        <v>221</v>
      </c>
      <c r="D29" s="16"/>
      <c r="E29" s="22">
        <v>44483</v>
      </c>
      <c r="F29" s="22">
        <v>44490</v>
      </c>
      <c r="G29" s="22">
        <v>44522</v>
      </c>
      <c r="H29" s="75" t="s">
        <v>538</v>
      </c>
      <c r="I29">
        <f t="shared" ref="I29" si="0">G29-F29</f>
        <v>32</v>
      </c>
      <c r="J29" s="33">
        <f>G29-E29</f>
        <v>39</v>
      </c>
      <c r="K29" s="21" t="s">
        <v>63</v>
      </c>
      <c r="L29" s="21">
        <v>198</v>
      </c>
      <c r="M29" s="21">
        <v>115</v>
      </c>
      <c r="N29" t="s">
        <v>539</v>
      </c>
    </row>
    <row r="30" spans="1:14" ht="28.5">
      <c r="A30" s="64">
        <v>3</v>
      </c>
      <c r="B30" s="253" t="s">
        <v>227</v>
      </c>
      <c r="C30" s="141" t="s">
        <v>223</v>
      </c>
      <c r="D30" s="141"/>
      <c r="E30" s="22">
        <v>44504</v>
      </c>
      <c r="F30" s="22">
        <v>44519</v>
      </c>
      <c r="G30" s="22">
        <v>44550</v>
      </c>
      <c r="H30" s="77">
        <v>44735</v>
      </c>
      <c r="I30">
        <f>G30-F30</f>
        <v>31</v>
      </c>
      <c r="J30" s="33">
        <f>G30-E30</f>
        <v>46</v>
      </c>
      <c r="K30" s="21" t="s">
        <v>226</v>
      </c>
      <c r="L30" s="21">
        <v>107</v>
      </c>
      <c r="M30" s="21">
        <v>34</v>
      </c>
    </row>
    <row r="31" spans="1:14">
      <c r="A31" s="64">
        <v>4</v>
      </c>
      <c r="B31" s="277" t="s">
        <v>229</v>
      </c>
      <c r="C31" s="141" t="s">
        <v>221</v>
      </c>
      <c r="D31" s="141"/>
      <c r="E31" s="22">
        <v>44504</v>
      </c>
      <c r="F31" s="22">
        <v>44522</v>
      </c>
      <c r="G31" s="22">
        <v>44552</v>
      </c>
      <c r="H31" s="77">
        <v>44714</v>
      </c>
      <c r="I31">
        <f>G31-F31</f>
        <v>30</v>
      </c>
      <c r="J31" s="33">
        <f>G31-E31</f>
        <v>48</v>
      </c>
      <c r="K31" s="21" t="s">
        <v>228</v>
      </c>
      <c r="L31" s="21">
        <v>74</v>
      </c>
      <c r="M31" s="21">
        <v>18</v>
      </c>
    </row>
    <row r="32" spans="1:14">
      <c r="A32" s="64">
        <v>5</v>
      </c>
      <c r="B32" s="277" t="s">
        <v>231</v>
      </c>
      <c r="C32" s="141" t="s">
        <v>221</v>
      </c>
      <c r="D32" s="141"/>
      <c r="E32" s="22">
        <v>44517</v>
      </c>
      <c r="F32" s="22">
        <v>44526</v>
      </c>
      <c r="G32" s="22">
        <v>44557</v>
      </c>
      <c r="H32" s="77">
        <v>44755</v>
      </c>
      <c r="I32">
        <f t="shared" ref="I32:I37" si="1">G32-F32</f>
        <v>31</v>
      </c>
      <c r="J32" s="33">
        <f t="shared" ref="J32:J37" si="2">G32-E32</f>
        <v>40</v>
      </c>
      <c r="K32" s="21" t="s">
        <v>230</v>
      </c>
      <c r="L32" s="21">
        <v>71</v>
      </c>
      <c r="M32" s="21">
        <v>14</v>
      </c>
    </row>
    <row r="33" spans="1:15" ht="15">
      <c r="A33" s="64">
        <v>6</v>
      </c>
      <c r="B33" s="277" t="s">
        <v>234</v>
      </c>
      <c r="C33" s="141" t="s">
        <v>233</v>
      </c>
      <c r="D33" s="16" t="s">
        <v>702</v>
      </c>
      <c r="E33" s="22">
        <v>44518</v>
      </c>
      <c r="F33" s="22">
        <v>44538</v>
      </c>
      <c r="G33" s="22">
        <v>44568</v>
      </c>
      <c r="H33" s="75">
        <v>45212</v>
      </c>
      <c r="I33">
        <f t="shared" si="1"/>
        <v>30</v>
      </c>
      <c r="J33" s="33">
        <f t="shared" si="2"/>
        <v>50</v>
      </c>
      <c r="K33" s="21" t="s">
        <v>232</v>
      </c>
      <c r="L33" s="21">
        <v>184</v>
      </c>
      <c r="M33" s="21">
        <v>97</v>
      </c>
    </row>
    <row r="34" spans="1:15">
      <c r="A34" s="64">
        <v>7</v>
      </c>
      <c r="B34" s="253" t="s">
        <v>236</v>
      </c>
      <c r="C34" s="141" t="s">
        <v>233</v>
      </c>
      <c r="D34" s="141"/>
      <c r="E34" s="22">
        <v>44518</v>
      </c>
      <c r="F34" s="22">
        <v>44531</v>
      </c>
      <c r="G34" s="22">
        <v>44564</v>
      </c>
      <c r="H34" s="77">
        <v>44846</v>
      </c>
      <c r="I34">
        <f t="shared" si="1"/>
        <v>33</v>
      </c>
      <c r="J34" s="33">
        <f t="shared" si="2"/>
        <v>46</v>
      </c>
      <c r="K34" s="21" t="s">
        <v>235</v>
      </c>
      <c r="L34" s="21">
        <v>108</v>
      </c>
      <c r="M34" s="21">
        <v>20</v>
      </c>
    </row>
    <row r="35" spans="1:15" ht="18" customHeight="1">
      <c r="A35" s="64">
        <v>8</v>
      </c>
      <c r="B35" s="277" t="s">
        <v>238</v>
      </c>
      <c r="C35" s="141" t="s">
        <v>223</v>
      </c>
      <c r="D35" s="141"/>
      <c r="E35" s="22">
        <v>44545</v>
      </c>
      <c r="F35" s="22">
        <v>44607</v>
      </c>
      <c r="G35" s="22">
        <v>44652</v>
      </c>
      <c r="H35" s="77">
        <v>45049</v>
      </c>
      <c r="I35">
        <f t="shared" si="1"/>
        <v>45</v>
      </c>
      <c r="J35" s="33">
        <f t="shared" si="2"/>
        <v>107</v>
      </c>
      <c r="K35" s="21" t="s">
        <v>237</v>
      </c>
      <c r="L35" s="21">
        <v>102</v>
      </c>
      <c r="M35" s="21">
        <v>40</v>
      </c>
    </row>
    <row r="36" spans="1:15">
      <c r="A36" s="64">
        <v>9</v>
      </c>
      <c r="B36" s="277" t="s">
        <v>240</v>
      </c>
      <c r="C36" s="141" t="s">
        <v>223</v>
      </c>
      <c r="D36" s="141"/>
      <c r="E36" s="22">
        <v>44545</v>
      </c>
      <c r="F36" s="22">
        <v>44600</v>
      </c>
      <c r="G36" s="22">
        <v>44662</v>
      </c>
      <c r="H36" s="77">
        <v>45119</v>
      </c>
      <c r="I36">
        <f t="shared" si="1"/>
        <v>62</v>
      </c>
      <c r="J36" s="33">
        <f t="shared" si="2"/>
        <v>117</v>
      </c>
      <c r="K36" s="21" t="s">
        <v>239</v>
      </c>
      <c r="L36" s="21">
        <v>325</v>
      </c>
      <c r="M36" s="21">
        <v>155</v>
      </c>
    </row>
    <row r="37" spans="1:15" ht="29.25">
      <c r="A37" s="65">
        <v>10</v>
      </c>
      <c r="B37" s="279" t="s">
        <v>242</v>
      </c>
      <c r="C37" s="169" t="s">
        <v>233</v>
      </c>
      <c r="D37" s="54" t="s">
        <v>702</v>
      </c>
      <c r="E37" s="51">
        <v>44545</v>
      </c>
      <c r="F37" s="51">
        <v>44596</v>
      </c>
      <c r="G37" s="51">
        <v>44641</v>
      </c>
      <c r="H37" s="78">
        <v>45084</v>
      </c>
      <c r="I37" s="1">
        <f t="shared" si="1"/>
        <v>45</v>
      </c>
      <c r="J37" s="34">
        <f t="shared" si="2"/>
        <v>96</v>
      </c>
      <c r="K37" s="157" t="s">
        <v>241</v>
      </c>
      <c r="L37" s="30">
        <v>197</v>
      </c>
      <c r="M37" s="30">
        <v>35</v>
      </c>
    </row>
    <row r="38" spans="1:15" ht="15">
      <c r="B38" s="13"/>
      <c r="C38" s="141"/>
      <c r="D38" s="141"/>
      <c r="G38" s="13"/>
      <c r="H38" s="13" t="s">
        <v>31</v>
      </c>
      <c r="I38" s="12">
        <f>AVERAGE(I28:I37)</f>
        <v>39.9</v>
      </c>
      <c r="J38" s="35">
        <f>AVERAGE(J28:J37)</f>
        <v>66.5</v>
      </c>
      <c r="K38" s="209" t="s">
        <v>30</v>
      </c>
      <c r="L38" s="347">
        <f>SUM(L28:L37)</f>
        <v>1540</v>
      </c>
      <c r="M38">
        <f>SUM(M28:M37)</f>
        <v>623</v>
      </c>
    </row>
    <row r="39" spans="1:15" ht="15">
      <c r="A39" s="380">
        <v>2022</v>
      </c>
      <c r="B39" s="380"/>
      <c r="C39" s="141"/>
      <c r="D39" s="141"/>
      <c r="J39" s="33"/>
    </row>
    <row r="40" spans="1:15">
      <c r="A40" s="64">
        <v>11</v>
      </c>
      <c r="B40" s="253" t="s">
        <v>244</v>
      </c>
      <c r="C40" s="141" t="s">
        <v>221</v>
      </c>
      <c r="D40" s="141"/>
      <c r="E40" s="22">
        <v>44574</v>
      </c>
      <c r="F40" s="22">
        <v>44607</v>
      </c>
      <c r="G40" s="22">
        <v>44652</v>
      </c>
      <c r="H40" s="77">
        <v>44909</v>
      </c>
      <c r="I40">
        <f t="shared" ref="I40:I74" si="3">G40-F40</f>
        <v>45</v>
      </c>
      <c r="J40" s="33">
        <f t="shared" ref="J40:J74" si="4">G40-E40</f>
        <v>78</v>
      </c>
      <c r="K40" s="21" t="s">
        <v>243</v>
      </c>
      <c r="L40" s="21">
        <v>149</v>
      </c>
      <c r="M40" s="21">
        <v>77</v>
      </c>
      <c r="O40" s="4"/>
    </row>
    <row r="41" spans="1:15" ht="28.5">
      <c r="A41" s="64">
        <v>12</v>
      </c>
      <c r="B41" s="253" t="s">
        <v>246</v>
      </c>
      <c r="C41" s="141" t="s">
        <v>223</v>
      </c>
      <c r="D41" s="141"/>
      <c r="E41" s="22">
        <v>44587</v>
      </c>
      <c r="F41" s="22">
        <v>44609</v>
      </c>
      <c r="G41" s="22">
        <v>44641</v>
      </c>
      <c r="H41" s="77">
        <v>45049</v>
      </c>
      <c r="I41">
        <f t="shared" si="3"/>
        <v>32</v>
      </c>
      <c r="J41" s="33">
        <f t="shared" si="4"/>
        <v>54</v>
      </c>
      <c r="K41" s="21" t="s">
        <v>245</v>
      </c>
      <c r="L41" s="21">
        <v>236</v>
      </c>
      <c r="M41" s="21">
        <v>120</v>
      </c>
    </row>
    <row r="42" spans="1:15" ht="52.5" customHeight="1">
      <c r="A42" s="64">
        <v>13</v>
      </c>
      <c r="B42" s="253" t="s">
        <v>247</v>
      </c>
      <c r="C42" s="141" t="s">
        <v>233</v>
      </c>
      <c r="D42" s="16"/>
      <c r="E42" s="22">
        <v>44587</v>
      </c>
      <c r="F42" s="22">
        <v>44638</v>
      </c>
      <c r="G42" s="22">
        <v>44669</v>
      </c>
      <c r="H42" s="75" t="s">
        <v>537</v>
      </c>
      <c r="I42">
        <f t="shared" si="3"/>
        <v>31</v>
      </c>
      <c r="J42" s="33">
        <f t="shared" si="4"/>
        <v>82</v>
      </c>
      <c r="K42" s="21" t="s">
        <v>214</v>
      </c>
      <c r="L42" s="21">
        <v>591</v>
      </c>
      <c r="M42" s="21">
        <v>224</v>
      </c>
    </row>
    <row r="43" spans="1:15">
      <c r="A43" s="64">
        <v>14</v>
      </c>
      <c r="B43" t="s">
        <v>248</v>
      </c>
      <c r="C43" s="141" t="s">
        <v>221</v>
      </c>
      <c r="E43" s="22">
        <v>44588</v>
      </c>
      <c r="F43" s="22">
        <v>44594</v>
      </c>
      <c r="G43" s="22">
        <v>44624</v>
      </c>
      <c r="H43" s="77" t="s">
        <v>538</v>
      </c>
      <c r="I43">
        <f t="shared" si="3"/>
        <v>30</v>
      </c>
      <c r="J43" s="33">
        <f t="shared" si="4"/>
        <v>36</v>
      </c>
      <c r="K43" s="21" t="s">
        <v>57</v>
      </c>
      <c r="L43" s="21">
        <v>137</v>
      </c>
      <c r="M43" s="21">
        <v>54</v>
      </c>
      <c r="N43" t="s">
        <v>539</v>
      </c>
    </row>
    <row r="44" spans="1:15">
      <c r="A44" s="64">
        <v>15</v>
      </c>
      <c r="B44" s="253" t="s">
        <v>250</v>
      </c>
      <c r="C44" s="141" t="s">
        <v>223</v>
      </c>
      <c r="D44" s="141"/>
      <c r="E44" s="22">
        <v>44601</v>
      </c>
      <c r="F44" s="22">
        <v>44644</v>
      </c>
      <c r="G44" s="22">
        <v>44676</v>
      </c>
      <c r="H44" s="75">
        <v>45161</v>
      </c>
      <c r="I44">
        <f t="shared" si="3"/>
        <v>32</v>
      </c>
      <c r="J44" s="33">
        <f t="shared" si="4"/>
        <v>75</v>
      </c>
      <c r="K44" s="21" t="s">
        <v>249</v>
      </c>
      <c r="L44" s="21">
        <v>342</v>
      </c>
      <c r="M44" s="21">
        <v>901</v>
      </c>
    </row>
    <row r="45" spans="1:15">
      <c r="A45" s="64">
        <v>16</v>
      </c>
      <c r="B45" s="253" t="s">
        <v>252</v>
      </c>
      <c r="C45" s="141" t="s">
        <v>223</v>
      </c>
      <c r="D45" s="141"/>
      <c r="E45" s="22">
        <v>44601</v>
      </c>
      <c r="F45" s="28">
        <v>44629</v>
      </c>
      <c r="G45" s="28">
        <v>44662</v>
      </c>
      <c r="H45" s="75" t="s">
        <v>537</v>
      </c>
      <c r="I45">
        <f t="shared" si="3"/>
        <v>33</v>
      </c>
      <c r="J45" s="33">
        <f t="shared" si="4"/>
        <v>61</v>
      </c>
      <c r="K45" s="21" t="s">
        <v>251</v>
      </c>
      <c r="L45" s="21">
        <v>224</v>
      </c>
      <c r="M45" s="21">
        <v>47</v>
      </c>
    </row>
    <row r="46" spans="1:15">
      <c r="A46" s="64">
        <v>17</v>
      </c>
      <c r="B46" s="277" t="s">
        <v>254</v>
      </c>
      <c r="C46" s="141" t="s">
        <v>233</v>
      </c>
      <c r="D46" s="141"/>
      <c r="E46" s="22">
        <v>44601</v>
      </c>
      <c r="F46" s="28">
        <v>44616</v>
      </c>
      <c r="G46" s="28">
        <v>44662</v>
      </c>
      <c r="H46" s="77">
        <v>44972</v>
      </c>
      <c r="I46">
        <f t="shared" si="3"/>
        <v>46</v>
      </c>
      <c r="J46" s="33">
        <f t="shared" si="4"/>
        <v>61</v>
      </c>
      <c r="K46" s="21" t="s">
        <v>253</v>
      </c>
      <c r="L46" s="23">
        <v>247</v>
      </c>
      <c r="M46" s="21">
        <v>158</v>
      </c>
    </row>
    <row r="47" spans="1:15">
      <c r="A47" s="64">
        <v>18</v>
      </c>
      <c r="B47" s="277" t="s">
        <v>256</v>
      </c>
      <c r="C47" s="141" t="s">
        <v>221</v>
      </c>
      <c r="D47" s="141"/>
      <c r="E47" s="28">
        <v>44602</v>
      </c>
      <c r="F47" s="28">
        <v>44630</v>
      </c>
      <c r="G47" s="28">
        <v>44662</v>
      </c>
      <c r="H47" s="75">
        <v>45209</v>
      </c>
      <c r="I47">
        <f t="shared" si="3"/>
        <v>32</v>
      </c>
      <c r="J47" s="33">
        <f t="shared" si="4"/>
        <v>60</v>
      </c>
      <c r="K47" s="21" t="s">
        <v>255</v>
      </c>
      <c r="L47" s="23">
        <v>183</v>
      </c>
      <c r="M47" s="21">
        <v>101</v>
      </c>
    </row>
    <row r="48" spans="1:15" ht="15">
      <c r="A48" s="64">
        <v>19</v>
      </c>
      <c r="B48" s="277" t="s">
        <v>259</v>
      </c>
      <c r="C48" s="141" t="s">
        <v>258</v>
      </c>
      <c r="D48" s="16" t="s">
        <v>703</v>
      </c>
      <c r="E48" s="28">
        <v>44602</v>
      </c>
      <c r="F48" s="22">
        <v>44610</v>
      </c>
      <c r="G48" s="28">
        <v>44662</v>
      </c>
      <c r="H48" s="79">
        <v>44799</v>
      </c>
      <c r="I48">
        <f t="shared" si="3"/>
        <v>52</v>
      </c>
      <c r="J48" s="33">
        <f t="shared" si="4"/>
        <v>60</v>
      </c>
      <c r="K48" s="21" t="s">
        <v>257</v>
      </c>
      <c r="L48" s="23">
        <v>58</v>
      </c>
      <c r="M48" s="21">
        <v>15</v>
      </c>
    </row>
    <row r="49" spans="1:16" ht="30.75" customHeight="1">
      <c r="A49" s="64">
        <v>20</v>
      </c>
      <c r="B49" s="253" t="s">
        <v>261</v>
      </c>
      <c r="C49" s="141" t="s">
        <v>233</v>
      </c>
      <c r="D49" s="16" t="s">
        <v>702</v>
      </c>
      <c r="E49" s="28">
        <v>44617</v>
      </c>
      <c r="F49" s="28">
        <v>44636</v>
      </c>
      <c r="G49" s="28">
        <v>44677</v>
      </c>
      <c r="H49" s="75">
        <v>45212</v>
      </c>
      <c r="I49">
        <f t="shared" si="3"/>
        <v>41</v>
      </c>
      <c r="J49" s="33">
        <f t="shared" si="4"/>
        <v>60</v>
      </c>
      <c r="K49" s="21" t="s">
        <v>260</v>
      </c>
      <c r="L49" s="23">
        <v>205</v>
      </c>
      <c r="M49" s="21">
        <v>48</v>
      </c>
    </row>
    <row r="50" spans="1:16">
      <c r="A50" s="64">
        <v>21</v>
      </c>
      <c r="B50" t="s">
        <v>262</v>
      </c>
      <c r="C50" s="141" t="s">
        <v>233</v>
      </c>
      <c r="D50" s="141"/>
      <c r="E50" s="28">
        <v>44617</v>
      </c>
      <c r="F50" s="28">
        <v>44622</v>
      </c>
      <c r="G50" s="28">
        <v>44652</v>
      </c>
      <c r="H50" s="75" t="s">
        <v>537</v>
      </c>
      <c r="I50">
        <f t="shared" si="3"/>
        <v>30</v>
      </c>
      <c r="J50" s="33">
        <f t="shared" si="4"/>
        <v>35</v>
      </c>
      <c r="K50" s="21" t="s">
        <v>232</v>
      </c>
      <c r="L50" s="23">
        <v>184</v>
      </c>
      <c r="M50" s="21">
        <v>97</v>
      </c>
    </row>
    <row r="51" spans="1:16">
      <c r="A51" s="64">
        <v>22</v>
      </c>
      <c r="B51" s="277" t="s">
        <v>264</v>
      </c>
      <c r="C51" s="141" t="s">
        <v>221</v>
      </c>
      <c r="D51" s="141"/>
      <c r="E51" s="28">
        <v>44629</v>
      </c>
      <c r="F51" s="28">
        <v>44643</v>
      </c>
      <c r="G51" s="28">
        <v>44690</v>
      </c>
      <c r="H51" s="80">
        <v>45133</v>
      </c>
      <c r="I51" t="s">
        <v>398</v>
      </c>
      <c r="J51" s="33">
        <f t="shared" si="4"/>
        <v>61</v>
      </c>
      <c r="K51" s="21" t="s">
        <v>263</v>
      </c>
      <c r="L51" s="23">
        <v>129</v>
      </c>
      <c r="M51" s="21">
        <v>51</v>
      </c>
    </row>
    <row r="52" spans="1:16">
      <c r="A52" s="64">
        <v>23</v>
      </c>
      <c r="B52" s="277" t="s">
        <v>266</v>
      </c>
      <c r="C52" s="141" t="s">
        <v>221</v>
      </c>
      <c r="D52" s="141"/>
      <c r="E52" s="28">
        <v>44641</v>
      </c>
      <c r="F52" s="28">
        <v>44662</v>
      </c>
      <c r="G52" s="28">
        <v>44701</v>
      </c>
      <c r="H52" s="75">
        <v>45357</v>
      </c>
      <c r="I52">
        <f t="shared" si="3"/>
        <v>39</v>
      </c>
      <c r="J52" s="33">
        <f t="shared" si="4"/>
        <v>60</v>
      </c>
      <c r="K52" s="21" t="s">
        <v>265</v>
      </c>
    </row>
    <row r="53" spans="1:16">
      <c r="A53" s="64">
        <v>24</v>
      </c>
      <c r="B53" s="277" t="s">
        <v>268</v>
      </c>
      <c r="C53" s="141" t="s">
        <v>233</v>
      </c>
      <c r="D53" s="141"/>
      <c r="E53" s="28">
        <v>44643</v>
      </c>
      <c r="F53" s="28">
        <v>44650</v>
      </c>
      <c r="G53" s="28">
        <v>44704</v>
      </c>
      <c r="H53" s="80">
        <v>45084</v>
      </c>
      <c r="I53">
        <f t="shared" si="3"/>
        <v>54</v>
      </c>
      <c r="J53" s="33">
        <f t="shared" si="4"/>
        <v>61</v>
      </c>
      <c r="K53" s="21" t="s">
        <v>267</v>
      </c>
      <c r="L53" s="23">
        <v>98</v>
      </c>
      <c r="M53" s="21">
        <v>54</v>
      </c>
    </row>
    <row r="54" spans="1:16">
      <c r="A54" s="64">
        <v>25</v>
      </c>
      <c r="B54" s="253" t="s">
        <v>270</v>
      </c>
      <c r="C54" s="141" t="s">
        <v>233</v>
      </c>
      <c r="D54" s="141"/>
      <c r="E54" s="28">
        <v>44648</v>
      </c>
      <c r="F54" s="28">
        <v>44669</v>
      </c>
      <c r="G54" s="28">
        <v>44708</v>
      </c>
      <c r="H54" s="75">
        <v>45328</v>
      </c>
      <c r="I54">
        <f t="shared" si="3"/>
        <v>39</v>
      </c>
      <c r="J54" s="33">
        <f t="shared" si="4"/>
        <v>60</v>
      </c>
      <c r="K54" s="21" t="s">
        <v>269</v>
      </c>
      <c r="L54" s="23">
        <v>194</v>
      </c>
      <c r="M54" s="21">
        <v>84</v>
      </c>
    </row>
    <row r="55" spans="1:16">
      <c r="A55" s="64">
        <v>26</v>
      </c>
      <c r="B55" s="253" t="s">
        <v>272</v>
      </c>
      <c r="C55" s="141" t="s">
        <v>221</v>
      </c>
      <c r="D55" s="141"/>
      <c r="E55" s="28">
        <v>44650</v>
      </c>
      <c r="F55" s="28">
        <v>44694</v>
      </c>
      <c r="G55" s="28">
        <v>44725</v>
      </c>
      <c r="H55" s="75">
        <v>45315</v>
      </c>
      <c r="I55">
        <f t="shared" si="3"/>
        <v>31</v>
      </c>
      <c r="J55" s="33">
        <f t="shared" si="4"/>
        <v>75</v>
      </c>
      <c r="K55" s="21" t="s">
        <v>271</v>
      </c>
      <c r="L55" s="23">
        <v>372</v>
      </c>
      <c r="M55" s="21">
        <v>180</v>
      </c>
    </row>
    <row r="56" spans="1:16" ht="15">
      <c r="A56" s="64">
        <v>27</v>
      </c>
      <c r="B56" s="253" t="s">
        <v>274</v>
      </c>
      <c r="C56" s="141" t="s">
        <v>233</v>
      </c>
      <c r="D56" s="16" t="s">
        <v>702</v>
      </c>
      <c r="E56" s="28">
        <v>44657</v>
      </c>
      <c r="F56" s="28">
        <v>44692</v>
      </c>
      <c r="G56" s="28">
        <v>44722</v>
      </c>
      <c r="H56" s="75">
        <v>45232</v>
      </c>
      <c r="I56">
        <f t="shared" si="3"/>
        <v>30</v>
      </c>
      <c r="J56" s="33">
        <f t="shared" si="4"/>
        <v>65</v>
      </c>
      <c r="K56" s="21" t="s">
        <v>273</v>
      </c>
      <c r="L56" s="23">
        <v>524</v>
      </c>
      <c r="M56" s="21">
        <v>225</v>
      </c>
    </row>
    <row r="57" spans="1:16">
      <c r="A57" s="84"/>
      <c r="B57" s="85" t="s">
        <v>275</v>
      </c>
      <c r="C57" s="141" t="s">
        <v>221</v>
      </c>
      <c r="D57" s="141"/>
      <c r="E57" s="28">
        <v>44690</v>
      </c>
      <c r="F57" s="28">
        <v>44662</v>
      </c>
      <c r="G57" s="28">
        <v>44729</v>
      </c>
      <c r="H57" s="75" t="s">
        <v>359</v>
      </c>
      <c r="I57">
        <f t="shared" si="3"/>
        <v>67</v>
      </c>
      <c r="J57" s="33">
        <f t="shared" si="4"/>
        <v>39</v>
      </c>
      <c r="K57" s="21" t="s">
        <v>243</v>
      </c>
      <c r="L57" s="23">
        <v>490</v>
      </c>
      <c r="M57" s="21">
        <v>201</v>
      </c>
    </row>
    <row r="58" spans="1:16" ht="42.75">
      <c r="A58" s="64">
        <v>28</v>
      </c>
      <c r="B58" s="4" t="s">
        <v>277</v>
      </c>
      <c r="C58" s="141" t="s">
        <v>223</v>
      </c>
      <c r="D58" s="141"/>
      <c r="E58" s="28">
        <v>44690</v>
      </c>
      <c r="F58" s="28">
        <v>44693</v>
      </c>
      <c r="G58" s="28">
        <v>44725</v>
      </c>
      <c r="H58" s="75" t="s">
        <v>537</v>
      </c>
      <c r="I58">
        <f t="shared" si="3"/>
        <v>32</v>
      </c>
      <c r="J58" s="33">
        <f t="shared" si="4"/>
        <v>35</v>
      </c>
      <c r="K58" s="21" t="s">
        <v>276</v>
      </c>
      <c r="L58" s="23">
        <v>591</v>
      </c>
      <c r="M58" s="21">
        <v>224</v>
      </c>
    </row>
    <row r="59" spans="1:16">
      <c r="A59" s="64">
        <v>29</v>
      </c>
      <c r="B59" s="277" t="s">
        <v>279</v>
      </c>
      <c r="C59" s="141" t="s">
        <v>223</v>
      </c>
      <c r="D59" s="141"/>
      <c r="E59" s="28">
        <v>44706</v>
      </c>
      <c r="F59" s="28">
        <v>44729</v>
      </c>
      <c r="G59" s="28">
        <v>44789</v>
      </c>
      <c r="H59" s="75">
        <v>45189</v>
      </c>
      <c r="I59">
        <f t="shared" si="3"/>
        <v>60</v>
      </c>
      <c r="J59" s="33">
        <f t="shared" si="4"/>
        <v>83</v>
      </c>
      <c r="K59" s="21" t="s">
        <v>278</v>
      </c>
      <c r="L59" s="23">
        <v>209</v>
      </c>
      <c r="M59" s="21">
        <v>106</v>
      </c>
      <c r="P59" s="23"/>
    </row>
    <row r="60" spans="1:16">
      <c r="A60" s="64">
        <v>30</v>
      </c>
      <c r="B60" s="253" t="s">
        <v>281</v>
      </c>
      <c r="C60" s="141" t="s">
        <v>223</v>
      </c>
      <c r="D60" s="141"/>
      <c r="E60" s="28">
        <v>44706</v>
      </c>
      <c r="F60" s="28">
        <v>44729</v>
      </c>
      <c r="G60" s="28">
        <v>44789</v>
      </c>
      <c r="H60" s="75" t="s">
        <v>537</v>
      </c>
      <c r="I60">
        <f t="shared" si="3"/>
        <v>60</v>
      </c>
      <c r="J60" s="33">
        <f t="shared" si="4"/>
        <v>83</v>
      </c>
      <c r="K60" s="21" t="s">
        <v>280</v>
      </c>
      <c r="L60" s="23">
        <v>362</v>
      </c>
      <c r="M60" s="21">
        <v>198</v>
      </c>
      <c r="P60" s="23"/>
    </row>
    <row r="61" spans="1:16">
      <c r="A61" s="64">
        <v>31</v>
      </c>
      <c r="B61" s="4" t="s">
        <v>225</v>
      </c>
      <c r="C61" s="141" t="s">
        <v>221</v>
      </c>
      <c r="D61" s="141"/>
      <c r="E61" s="28">
        <v>44720</v>
      </c>
      <c r="F61" s="28">
        <v>44726</v>
      </c>
      <c r="G61" s="28">
        <v>44756</v>
      </c>
      <c r="H61" s="75" t="s">
        <v>538</v>
      </c>
      <c r="I61">
        <f t="shared" si="3"/>
        <v>30</v>
      </c>
      <c r="J61" s="33">
        <f t="shared" si="4"/>
        <v>36</v>
      </c>
      <c r="K61" s="21" t="s">
        <v>63</v>
      </c>
      <c r="L61" s="23">
        <v>198</v>
      </c>
      <c r="M61" s="21">
        <v>115</v>
      </c>
      <c r="N61" t="s">
        <v>540</v>
      </c>
      <c r="P61" s="23"/>
    </row>
    <row r="62" spans="1:16">
      <c r="A62" s="64">
        <v>32</v>
      </c>
      <c r="B62" s="253" t="s">
        <v>283</v>
      </c>
      <c r="C62" s="141" t="s">
        <v>221</v>
      </c>
      <c r="D62" s="141"/>
      <c r="E62" s="28">
        <v>44755</v>
      </c>
      <c r="F62" s="28">
        <v>44769</v>
      </c>
      <c r="G62" s="28">
        <v>44816</v>
      </c>
      <c r="H62" s="75" t="s">
        <v>537</v>
      </c>
      <c r="I62">
        <f t="shared" si="3"/>
        <v>47</v>
      </c>
      <c r="J62" s="33">
        <f t="shared" si="4"/>
        <v>61</v>
      </c>
      <c r="K62" s="21" t="s">
        <v>282</v>
      </c>
      <c r="L62" s="23">
        <v>81</v>
      </c>
      <c r="M62" s="21">
        <v>26</v>
      </c>
      <c r="P62" s="23"/>
    </row>
    <row r="63" spans="1:16">
      <c r="A63" s="64">
        <v>33</v>
      </c>
      <c r="B63" s="277" t="s">
        <v>52</v>
      </c>
      <c r="C63" s="141" t="s">
        <v>233</v>
      </c>
      <c r="D63" s="141"/>
      <c r="E63" s="28">
        <v>44771</v>
      </c>
      <c r="F63" s="28">
        <v>44785</v>
      </c>
      <c r="G63" s="28">
        <v>44831</v>
      </c>
      <c r="H63" s="75">
        <v>45161</v>
      </c>
      <c r="I63">
        <f t="shared" si="3"/>
        <v>46</v>
      </c>
      <c r="J63" s="33">
        <f t="shared" si="4"/>
        <v>60</v>
      </c>
      <c r="K63" s="21" t="s">
        <v>53</v>
      </c>
      <c r="L63" s="23">
        <v>172</v>
      </c>
      <c r="M63" s="21">
        <v>60</v>
      </c>
      <c r="P63" s="21"/>
    </row>
    <row r="64" spans="1:16">
      <c r="A64" s="64">
        <v>34</v>
      </c>
      <c r="B64" s="253" t="s">
        <v>285</v>
      </c>
      <c r="C64" s="141" t="s">
        <v>233</v>
      </c>
      <c r="D64" s="141"/>
      <c r="E64" s="28">
        <v>44781</v>
      </c>
      <c r="F64" s="28">
        <v>44796</v>
      </c>
      <c r="G64" s="28">
        <v>44841</v>
      </c>
      <c r="H64" s="75">
        <v>45246</v>
      </c>
      <c r="I64">
        <f t="shared" si="3"/>
        <v>45</v>
      </c>
      <c r="J64" s="33">
        <f t="shared" si="4"/>
        <v>60</v>
      </c>
      <c r="K64" s="21" t="s">
        <v>284</v>
      </c>
      <c r="L64" s="23">
        <v>172</v>
      </c>
      <c r="M64" s="21">
        <v>52</v>
      </c>
      <c r="P64" s="23"/>
    </row>
    <row r="65" spans="1:16">
      <c r="A65" s="64">
        <v>35</v>
      </c>
      <c r="B65" s="253" t="s">
        <v>287</v>
      </c>
      <c r="C65" s="141" t="s">
        <v>223</v>
      </c>
      <c r="D65" s="141"/>
      <c r="E65" s="28">
        <v>44783</v>
      </c>
      <c r="F65" s="28">
        <v>44805</v>
      </c>
      <c r="G65" s="28">
        <v>44845</v>
      </c>
      <c r="H65" s="75">
        <v>45330</v>
      </c>
      <c r="I65">
        <f t="shared" si="3"/>
        <v>40</v>
      </c>
      <c r="J65" s="33">
        <f t="shared" si="4"/>
        <v>62</v>
      </c>
      <c r="K65" s="21" t="s">
        <v>286</v>
      </c>
      <c r="L65" s="23">
        <v>298</v>
      </c>
      <c r="M65" s="21">
        <v>216</v>
      </c>
      <c r="P65" s="23"/>
    </row>
    <row r="66" spans="1:16" ht="28.5">
      <c r="A66" s="64">
        <v>36</v>
      </c>
      <c r="B66" s="253" t="s">
        <v>289</v>
      </c>
      <c r="C66" s="141" t="s">
        <v>233</v>
      </c>
      <c r="D66" s="141"/>
      <c r="E66" s="28">
        <v>44818</v>
      </c>
      <c r="F66" s="28">
        <v>44859</v>
      </c>
      <c r="G66" s="28">
        <v>44922</v>
      </c>
      <c r="H66" s="75">
        <v>45273</v>
      </c>
      <c r="I66">
        <f t="shared" si="3"/>
        <v>63</v>
      </c>
      <c r="J66" s="33">
        <f t="shared" si="4"/>
        <v>104</v>
      </c>
      <c r="K66" s="21" t="s">
        <v>288</v>
      </c>
      <c r="L66" s="23">
        <v>271</v>
      </c>
      <c r="M66" s="21">
        <v>152</v>
      </c>
      <c r="P66" s="23"/>
    </row>
    <row r="67" spans="1:16">
      <c r="A67" s="88"/>
      <c r="B67" s="87" t="s">
        <v>290</v>
      </c>
      <c r="C67" s="170"/>
      <c r="D67" s="170"/>
      <c r="E67" s="89">
        <v>44841</v>
      </c>
      <c r="F67" s="90"/>
      <c r="G67" s="90"/>
      <c r="H67" s="91"/>
      <c r="I67" s="87"/>
      <c r="J67" s="92"/>
      <c r="M67" s="26"/>
      <c r="P67" s="23"/>
    </row>
    <row r="68" spans="1:16">
      <c r="A68" s="64">
        <v>37</v>
      </c>
      <c r="B68" s="277" t="s">
        <v>292</v>
      </c>
      <c r="C68" s="141" t="s">
        <v>223</v>
      </c>
      <c r="D68" s="141"/>
      <c r="E68" s="28">
        <v>44860</v>
      </c>
      <c r="F68" s="28">
        <v>44881</v>
      </c>
      <c r="G68" s="28">
        <v>44922</v>
      </c>
      <c r="H68" s="75" t="s">
        <v>537</v>
      </c>
      <c r="I68">
        <f t="shared" si="3"/>
        <v>41</v>
      </c>
      <c r="J68" s="33">
        <f t="shared" si="4"/>
        <v>62</v>
      </c>
      <c r="K68" s="21" t="s">
        <v>291</v>
      </c>
      <c r="L68" s="23">
        <v>232</v>
      </c>
      <c r="M68" s="21">
        <v>113</v>
      </c>
      <c r="P68" s="23"/>
    </row>
    <row r="69" spans="1:16">
      <c r="A69" s="64">
        <v>38</v>
      </c>
      <c r="B69" s="277" t="s">
        <v>294</v>
      </c>
      <c r="C69" s="141" t="s">
        <v>223</v>
      </c>
      <c r="D69" s="141"/>
      <c r="E69" s="28">
        <v>44867</v>
      </c>
      <c r="F69" s="28">
        <v>44911</v>
      </c>
      <c r="G69" s="28">
        <v>44971</v>
      </c>
      <c r="H69" s="75" t="s">
        <v>537</v>
      </c>
      <c r="I69">
        <f t="shared" si="3"/>
        <v>60</v>
      </c>
      <c r="J69" s="33">
        <f t="shared" si="4"/>
        <v>104</v>
      </c>
      <c r="K69" s="21" t="s">
        <v>293</v>
      </c>
      <c r="L69" s="23">
        <v>429</v>
      </c>
      <c r="M69" s="21">
        <v>261</v>
      </c>
      <c r="P69" s="23"/>
    </row>
    <row r="70" spans="1:16">
      <c r="A70" s="64">
        <v>39</v>
      </c>
      <c r="B70" s="4" t="s">
        <v>295</v>
      </c>
      <c r="C70" s="141" t="s">
        <v>223</v>
      </c>
      <c r="D70" s="141"/>
      <c r="E70" s="22">
        <v>44902</v>
      </c>
      <c r="F70" s="28">
        <v>44907</v>
      </c>
      <c r="G70" s="28">
        <v>44938</v>
      </c>
      <c r="H70" s="75" t="s">
        <v>537</v>
      </c>
      <c r="I70">
        <f t="shared" si="3"/>
        <v>31</v>
      </c>
      <c r="J70" s="33">
        <f t="shared" si="4"/>
        <v>36</v>
      </c>
      <c r="K70" s="21" t="s">
        <v>237</v>
      </c>
      <c r="L70" s="21">
        <v>102</v>
      </c>
      <c r="M70" s="21">
        <v>40</v>
      </c>
      <c r="P70" s="23"/>
    </row>
    <row r="71" spans="1:16">
      <c r="A71" s="64">
        <v>40</v>
      </c>
      <c r="B71" s="253" t="s">
        <v>297</v>
      </c>
      <c r="C71" s="141" t="s">
        <v>233</v>
      </c>
      <c r="D71" s="141"/>
      <c r="E71" s="22">
        <v>44909</v>
      </c>
      <c r="F71" s="28">
        <v>44953</v>
      </c>
      <c r="G71" s="28">
        <v>45006</v>
      </c>
      <c r="H71" s="75" t="s">
        <v>537</v>
      </c>
      <c r="I71">
        <f t="shared" si="3"/>
        <v>53</v>
      </c>
      <c r="J71" s="33">
        <f t="shared" si="4"/>
        <v>97</v>
      </c>
      <c r="K71" s="21" t="s">
        <v>296</v>
      </c>
      <c r="L71" s="23">
        <v>439</v>
      </c>
      <c r="M71" s="21">
        <v>248</v>
      </c>
      <c r="P71" s="23"/>
    </row>
    <row r="72" spans="1:16">
      <c r="A72" s="64">
        <v>41</v>
      </c>
      <c r="B72" s="253" t="s">
        <v>299</v>
      </c>
      <c r="C72" s="141" t="s">
        <v>233</v>
      </c>
      <c r="D72" s="141"/>
      <c r="E72" s="22">
        <v>44909</v>
      </c>
      <c r="F72" s="28">
        <v>44929</v>
      </c>
      <c r="G72" s="28">
        <v>45006</v>
      </c>
      <c r="H72" s="75" t="s">
        <v>537</v>
      </c>
      <c r="I72">
        <f t="shared" si="3"/>
        <v>77</v>
      </c>
      <c r="J72" s="33">
        <f t="shared" si="4"/>
        <v>97</v>
      </c>
      <c r="K72" s="21" t="s">
        <v>298</v>
      </c>
      <c r="L72" s="23">
        <v>399</v>
      </c>
      <c r="M72" s="21">
        <v>62</v>
      </c>
      <c r="P72" s="23"/>
    </row>
    <row r="73" spans="1:16">
      <c r="A73" s="64">
        <v>42</v>
      </c>
      <c r="B73" s="253" t="s">
        <v>301</v>
      </c>
      <c r="C73" s="141" t="s">
        <v>233</v>
      </c>
      <c r="D73" s="141"/>
      <c r="E73" s="22">
        <v>44909</v>
      </c>
      <c r="F73" s="28">
        <v>44924</v>
      </c>
      <c r="G73" s="28">
        <v>45006</v>
      </c>
      <c r="H73" s="75" t="s">
        <v>537</v>
      </c>
      <c r="I73">
        <f t="shared" si="3"/>
        <v>82</v>
      </c>
      <c r="J73" s="33">
        <f t="shared" si="4"/>
        <v>97</v>
      </c>
      <c r="K73" s="21" t="s">
        <v>300</v>
      </c>
      <c r="L73" s="23">
        <v>347</v>
      </c>
      <c r="M73" s="21">
        <v>119</v>
      </c>
      <c r="P73" s="23"/>
    </row>
    <row r="74" spans="1:16">
      <c r="A74" s="64">
        <v>43</v>
      </c>
      <c r="B74" s="279" t="s">
        <v>303</v>
      </c>
      <c r="C74" s="169" t="s">
        <v>233</v>
      </c>
      <c r="D74" s="169"/>
      <c r="E74" s="51">
        <v>44909</v>
      </c>
      <c r="F74" s="53">
        <v>44946</v>
      </c>
      <c r="G74" s="53">
        <v>45006</v>
      </c>
      <c r="H74" s="76">
        <v>45357</v>
      </c>
      <c r="I74" s="1">
        <f t="shared" si="3"/>
        <v>60</v>
      </c>
      <c r="J74" s="34">
        <f t="shared" si="4"/>
        <v>97</v>
      </c>
      <c r="K74" s="157" t="s">
        <v>302</v>
      </c>
      <c r="L74" s="52">
        <v>434</v>
      </c>
      <c r="M74" s="30">
        <v>99</v>
      </c>
      <c r="P74" s="23"/>
    </row>
    <row r="75" spans="1:16" ht="15">
      <c r="B75" s="13"/>
      <c r="C75" s="141"/>
      <c r="D75" s="141"/>
      <c r="G75" s="13"/>
      <c r="H75" s="13" t="s">
        <v>31</v>
      </c>
      <c r="I75" s="12">
        <f>AVERAGE(I40:I58)</f>
        <v>38.666666666666664</v>
      </c>
      <c r="J75" s="55">
        <f>AVERAGE(J40:J58)</f>
        <v>58.842105263157897</v>
      </c>
      <c r="K75" s="209" t="s">
        <v>30</v>
      </c>
      <c r="L75" s="12">
        <f>SUM(L68:L74,L40:L66)</f>
        <v>9099</v>
      </c>
      <c r="M75" s="12">
        <f>SUM(M68:M74,M40:M66)</f>
        <v>4728</v>
      </c>
      <c r="P75" s="23"/>
    </row>
    <row r="76" spans="1:16" ht="15">
      <c r="A76" s="380">
        <v>2023</v>
      </c>
      <c r="B76" s="380"/>
      <c r="C76" s="141"/>
      <c r="D76" s="141"/>
      <c r="J76" s="33"/>
      <c r="P76" s="23"/>
    </row>
    <row r="77" spans="1:16" ht="15">
      <c r="A77" s="64">
        <v>44</v>
      </c>
      <c r="B77" s="253" t="s">
        <v>305</v>
      </c>
      <c r="C77" s="171" t="s">
        <v>221</v>
      </c>
      <c r="D77" s="274" t="s">
        <v>702</v>
      </c>
      <c r="E77" s="28">
        <v>44941</v>
      </c>
      <c r="F77" s="28">
        <v>44971</v>
      </c>
      <c r="G77" s="28">
        <v>45012</v>
      </c>
      <c r="H77" s="75">
        <v>45257</v>
      </c>
      <c r="I77" s="56">
        <f t="shared" ref="I77:I94" si="5">G77-F77</f>
        <v>41</v>
      </c>
      <c r="J77" s="33">
        <f t="shared" ref="J77:J94" si="6">G77-E77</f>
        <v>71</v>
      </c>
      <c r="K77" s="26" t="s">
        <v>304</v>
      </c>
      <c r="L77" s="23">
        <v>189</v>
      </c>
      <c r="M77" s="21">
        <v>97</v>
      </c>
      <c r="P77" s="23"/>
    </row>
    <row r="78" spans="1:16">
      <c r="A78" s="64">
        <v>45</v>
      </c>
      <c r="B78" s="282" t="s">
        <v>308</v>
      </c>
      <c r="C78" s="141" t="s">
        <v>307</v>
      </c>
      <c r="D78" s="141"/>
      <c r="E78" s="28">
        <v>44946</v>
      </c>
      <c r="F78" s="28">
        <v>44964</v>
      </c>
      <c r="G78" s="28">
        <v>45016</v>
      </c>
      <c r="H78" s="75">
        <v>45344</v>
      </c>
      <c r="I78" s="56">
        <f t="shared" si="5"/>
        <v>52</v>
      </c>
      <c r="J78" s="33">
        <f t="shared" si="6"/>
        <v>70</v>
      </c>
      <c r="K78" s="26" t="s">
        <v>306</v>
      </c>
      <c r="L78" s="23">
        <v>23</v>
      </c>
      <c r="M78" s="21">
        <v>0</v>
      </c>
      <c r="P78" s="23"/>
    </row>
    <row r="79" spans="1:16">
      <c r="A79" s="64">
        <v>46</v>
      </c>
      <c r="B79" s="253" t="s">
        <v>311</v>
      </c>
      <c r="C79" s="171" t="s">
        <v>310</v>
      </c>
      <c r="D79" s="171"/>
      <c r="E79" s="28">
        <v>44971</v>
      </c>
      <c r="F79" s="28">
        <v>44978</v>
      </c>
      <c r="G79" s="28">
        <v>45033</v>
      </c>
      <c r="H79" s="75">
        <v>45189</v>
      </c>
      <c r="I79" s="56">
        <f>G79-F79</f>
        <v>55</v>
      </c>
      <c r="J79" s="33">
        <f t="shared" si="6"/>
        <v>62</v>
      </c>
      <c r="K79" s="26" t="s">
        <v>309</v>
      </c>
      <c r="L79" s="23">
        <v>32</v>
      </c>
      <c r="M79" s="21">
        <v>0</v>
      </c>
      <c r="P79" s="23"/>
    </row>
    <row r="80" spans="1:16">
      <c r="A80" s="64">
        <v>47</v>
      </c>
      <c r="B80" s="253" t="s">
        <v>313</v>
      </c>
      <c r="C80" s="171" t="s">
        <v>223</v>
      </c>
      <c r="D80" s="171"/>
      <c r="E80" s="28">
        <v>44972</v>
      </c>
      <c r="F80" s="28">
        <v>44994</v>
      </c>
      <c r="G80" s="28">
        <v>45054</v>
      </c>
      <c r="H80" s="75" t="s">
        <v>537</v>
      </c>
      <c r="I80" s="56">
        <f t="shared" si="5"/>
        <v>60</v>
      </c>
      <c r="J80" s="33">
        <f t="shared" si="6"/>
        <v>82</v>
      </c>
      <c r="K80" s="26" t="s">
        <v>312</v>
      </c>
      <c r="L80" s="23">
        <v>432</v>
      </c>
      <c r="M80" s="21">
        <v>286</v>
      </c>
      <c r="P80" s="23"/>
    </row>
    <row r="81" spans="1:16">
      <c r="A81" s="64">
        <v>48</v>
      </c>
      <c r="B81" s="253" t="s">
        <v>315</v>
      </c>
      <c r="C81" s="171" t="s">
        <v>223</v>
      </c>
      <c r="D81" s="171"/>
      <c r="E81" s="28">
        <v>45000</v>
      </c>
      <c r="F81" s="28">
        <v>45022</v>
      </c>
      <c r="G81" s="28">
        <v>45082</v>
      </c>
      <c r="H81" s="75">
        <v>45428</v>
      </c>
      <c r="I81" s="56">
        <f t="shared" si="5"/>
        <v>60</v>
      </c>
      <c r="J81" s="33">
        <f t="shared" si="6"/>
        <v>82</v>
      </c>
      <c r="K81" s="26" t="s">
        <v>314</v>
      </c>
      <c r="L81" s="21">
        <v>252</v>
      </c>
      <c r="M81" s="23">
        <v>124</v>
      </c>
      <c r="P81" s="23"/>
    </row>
    <row r="82" spans="1:16" ht="42.75">
      <c r="A82" s="64">
        <v>49</v>
      </c>
      <c r="B82" s="283" t="s">
        <v>317</v>
      </c>
      <c r="C82" s="171" t="s">
        <v>233</v>
      </c>
      <c r="D82" s="171"/>
      <c r="E82" s="28">
        <v>45000</v>
      </c>
      <c r="F82" s="28">
        <v>45021</v>
      </c>
      <c r="G82" s="28">
        <v>45082</v>
      </c>
      <c r="H82" s="75" t="s">
        <v>537</v>
      </c>
      <c r="I82" s="56">
        <f>G82-F82</f>
        <v>61</v>
      </c>
      <c r="J82" s="33">
        <f>G82-E82</f>
        <v>82</v>
      </c>
      <c r="K82" s="26" t="s">
        <v>316</v>
      </c>
      <c r="L82" s="23">
        <v>530</v>
      </c>
      <c r="M82" s="21">
        <v>126</v>
      </c>
      <c r="P82" s="23"/>
    </row>
    <row r="83" spans="1:16">
      <c r="A83" s="64">
        <v>50</v>
      </c>
      <c r="B83" s="253" t="s">
        <v>13</v>
      </c>
      <c r="C83" s="141" t="s">
        <v>233</v>
      </c>
      <c r="D83" s="141"/>
      <c r="E83" s="28">
        <v>45000</v>
      </c>
      <c r="F83" s="28">
        <v>45030</v>
      </c>
      <c r="G83" s="28">
        <v>45093</v>
      </c>
      <c r="H83" s="75" t="s">
        <v>537</v>
      </c>
      <c r="I83" s="56">
        <f>G83-F83</f>
        <v>63</v>
      </c>
      <c r="J83" s="33">
        <f>G83-E83</f>
        <v>93</v>
      </c>
      <c r="K83" s="26" t="s">
        <v>318</v>
      </c>
      <c r="L83" s="23">
        <v>410</v>
      </c>
      <c r="M83" s="21">
        <v>120</v>
      </c>
      <c r="P83" s="23"/>
    </row>
    <row r="84" spans="1:16" ht="28.5">
      <c r="A84" s="64">
        <v>51</v>
      </c>
      <c r="B84" s="4" t="s">
        <v>319</v>
      </c>
      <c r="C84" s="141" t="s">
        <v>223</v>
      </c>
      <c r="D84" s="141"/>
      <c r="E84" s="28">
        <v>45000</v>
      </c>
      <c r="F84" s="28">
        <v>45006</v>
      </c>
      <c r="G84" s="28">
        <v>45068</v>
      </c>
      <c r="H84" s="75" t="s">
        <v>537</v>
      </c>
      <c r="I84" s="56">
        <f t="shared" si="5"/>
        <v>62</v>
      </c>
      <c r="J84" s="33">
        <f t="shared" si="6"/>
        <v>68</v>
      </c>
      <c r="K84" s="26" t="s">
        <v>251</v>
      </c>
      <c r="L84" s="21">
        <v>224</v>
      </c>
      <c r="M84" s="21">
        <v>47</v>
      </c>
      <c r="P84" s="23"/>
    </row>
    <row r="85" spans="1:16">
      <c r="A85" s="64">
        <v>52</v>
      </c>
      <c r="B85" s="253" t="s">
        <v>321</v>
      </c>
      <c r="C85" s="141" t="s">
        <v>233</v>
      </c>
      <c r="D85" s="141"/>
      <c r="E85" s="28">
        <v>45007</v>
      </c>
      <c r="F85" s="28">
        <v>45034</v>
      </c>
      <c r="G85" s="28">
        <v>45068</v>
      </c>
      <c r="H85" s="75" t="s">
        <v>537</v>
      </c>
      <c r="I85" s="56">
        <f t="shared" si="5"/>
        <v>34</v>
      </c>
      <c r="J85" s="33">
        <f t="shared" si="6"/>
        <v>61</v>
      </c>
      <c r="K85" s="26" t="s">
        <v>320</v>
      </c>
      <c r="L85" s="23">
        <v>427</v>
      </c>
      <c r="M85" s="21">
        <v>110</v>
      </c>
      <c r="P85" s="23"/>
    </row>
    <row r="86" spans="1:16" ht="28.5">
      <c r="A86" s="64">
        <v>53</v>
      </c>
      <c r="B86" s="57" t="s">
        <v>322</v>
      </c>
      <c r="C86" s="141" t="s">
        <v>233</v>
      </c>
      <c r="D86" s="141"/>
      <c r="E86" s="29">
        <v>45030</v>
      </c>
      <c r="F86" s="29">
        <v>45051</v>
      </c>
      <c r="G86" s="29">
        <v>45090</v>
      </c>
      <c r="H86" s="75" t="s">
        <v>537</v>
      </c>
      <c r="I86" s="56">
        <f t="shared" si="5"/>
        <v>39</v>
      </c>
      <c r="J86" s="33">
        <f t="shared" si="6"/>
        <v>60</v>
      </c>
      <c r="K86" s="26" t="s">
        <v>214</v>
      </c>
      <c r="L86" s="27">
        <v>165</v>
      </c>
      <c r="M86" s="58">
        <v>75</v>
      </c>
      <c r="P86" s="23"/>
    </row>
    <row r="87" spans="1:16">
      <c r="A87" s="64">
        <v>54</v>
      </c>
      <c r="B87" t="s">
        <v>323</v>
      </c>
      <c r="C87" s="141" t="s">
        <v>221</v>
      </c>
      <c r="D87" s="141"/>
      <c r="E87" s="28">
        <v>45044</v>
      </c>
      <c r="F87" s="29">
        <v>45050</v>
      </c>
      <c r="G87" s="29">
        <v>45104</v>
      </c>
      <c r="H87" s="75" t="s">
        <v>537</v>
      </c>
      <c r="I87" s="56">
        <f t="shared" si="5"/>
        <v>54</v>
      </c>
      <c r="J87" s="33">
        <f t="shared" si="6"/>
        <v>60</v>
      </c>
      <c r="K87" s="21" t="s">
        <v>255</v>
      </c>
      <c r="L87" s="27">
        <v>7</v>
      </c>
      <c r="M87" s="21">
        <v>0</v>
      </c>
      <c r="P87" s="23"/>
    </row>
    <row r="88" spans="1:16">
      <c r="A88" s="64">
        <v>55</v>
      </c>
      <c r="B88" s="277" t="s">
        <v>325</v>
      </c>
      <c r="C88" s="141" t="s">
        <v>233</v>
      </c>
      <c r="D88" s="141"/>
      <c r="E88" s="29">
        <v>45063</v>
      </c>
      <c r="F88" s="29">
        <v>45076</v>
      </c>
      <c r="G88" s="29">
        <v>45124</v>
      </c>
      <c r="H88" s="75" t="s">
        <v>537</v>
      </c>
      <c r="I88" s="56">
        <f t="shared" si="5"/>
        <v>48</v>
      </c>
      <c r="J88" s="33">
        <f t="shared" si="6"/>
        <v>61</v>
      </c>
      <c r="K88" s="21" t="s">
        <v>324</v>
      </c>
      <c r="L88" s="27">
        <v>130</v>
      </c>
      <c r="M88" s="27">
        <v>49</v>
      </c>
      <c r="P88" s="21"/>
    </row>
    <row r="89" spans="1:16">
      <c r="A89" s="64">
        <v>56</v>
      </c>
      <c r="B89" t="s">
        <v>327</v>
      </c>
      <c r="C89" s="141" t="s">
        <v>233</v>
      </c>
      <c r="D89" s="141"/>
      <c r="E89" s="29">
        <v>45097</v>
      </c>
      <c r="F89" s="29">
        <v>45103</v>
      </c>
      <c r="G89" s="29">
        <v>45159</v>
      </c>
      <c r="H89" s="75" t="s">
        <v>537</v>
      </c>
      <c r="I89" s="56">
        <f t="shared" si="5"/>
        <v>56</v>
      </c>
      <c r="J89" s="33">
        <f t="shared" si="6"/>
        <v>62</v>
      </c>
      <c r="K89" s="21" t="s">
        <v>326</v>
      </c>
      <c r="L89" s="27">
        <v>10</v>
      </c>
      <c r="M89" s="27">
        <v>8</v>
      </c>
      <c r="P89" s="21"/>
    </row>
    <row r="90" spans="1:16">
      <c r="A90" s="64">
        <v>57</v>
      </c>
      <c r="B90" s="253" t="s">
        <v>329</v>
      </c>
      <c r="C90" s="141" t="s">
        <v>233</v>
      </c>
      <c r="D90" s="141"/>
      <c r="E90" s="29">
        <v>45119</v>
      </c>
      <c r="F90" s="29">
        <v>45125</v>
      </c>
      <c r="G90" s="29">
        <v>45180</v>
      </c>
      <c r="H90" s="75" t="s">
        <v>537</v>
      </c>
      <c r="I90" s="56">
        <f t="shared" si="5"/>
        <v>55</v>
      </c>
      <c r="J90" s="33">
        <f t="shared" si="6"/>
        <v>61</v>
      </c>
      <c r="K90" s="21" t="s">
        <v>328</v>
      </c>
      <c r="L90" s="27">
        <v>92</v>
      </c>
      <c r="M90" s="27">
        <v>31</v>
      </c>
      <c r="P90" s="21"/>
    </row>
    <row r="91" spans="1:16">
      <c r="A91" s="64">
        <v>58</v>
      </c>
      <c r="B91" s="253" t="s">
        <v>331</v>
      </c>
      <c r="C91" s="141" t="s">
        <v>223</v>
      </c>
      <c r="D91" s="141"/>
      <c r="E91" s="29">
        <v>45133</v>
      </c>
      <c r="F91" s="29">
        <v>45147</v>
      </c>
      <c r="G91" s="29">
        <v>45209</v>
      </c>
      <c r="H91" s="75" t="s">
        <v>537</v>
      </c>
      <c r="I91" s="56">
        <f t="shared" si="5"/>
        <v>62</v>
      </c>
      <c r="J91" s="33">
        <f t="shared" si="6"/>
        <v>76</v>
      </c>
      <c r="K91" s="26" t="s">
        <v>330</v>
      </c>
      <c r="L91" s="27">
        <v>243</v>
      </c>
      <c r="M91" s="27">
        <v>106</v>
      </c>
      <c r="P91" s="21"/>
    </row>
    <row r="92" spans="1:16" ht="12.75" customHeight="1">
      <c r="A92" s="64">
        <v>59</v>
      </c>
      <c r="B92" s="284" t="s">
        <v>332</v>
      </c>
      <c r="C92" s="141" t="s">
        <v>223</v>
      </c>
      <c r="D92" s="141"/>
      <c r="E92" s="29">
        <v>45133</v>
      </c>
      <c r="F92" s="29">
        <v>45139</v>
      </c>
      <c r="G92" s="29">
        <v>45201</v>
      </c>
      <c r="H92" s="75">
        <v>45378</v>
      </c>
      <c r="I92" s="81">
        <f t="shared" si="5"/>
        <v>62</v>
      </c>
      <c r="J92" s="33">
        <f t="shared" si="6"/>
        <v>68</v>
      </c>
      <c r="K92" s="59" t="s">
        <v>337</v>
      </c>
      <c r="L92" s="27">
        <v>75</v>
      </c>
      <c r="M92" s="27">
        <v>37</v>
      </c>
      <c r="P92" s="21"/>
    </row>
    <row r="93" spans="1:16" ht="15.75" customHeight="1">
      <c r="A93" s="64">
        <v>60</v>
      </c>
      <c r="B93" s="67" t="s">
        <v>354</v>
      </c>
      <c r="C93" s="141" t="s">
        <v>223</v>
      </c>
      <c r="D93" s="141"/>
      <c r="E93" s="29">
        <v>45161</v>
      </c>
      <c r="F93" s="29">
        <v>45168</v>
      </c>
      <c r="G93" s="29">
        <v>45229</v>
      </c>
      <c r="H93" s="75" t="s">
        <v>537</v>
      </c>
      <c r="I93" s="81">
        <f t="shared" si="5"/>
        <v>61</v>
      </c>
      <c r="J93" s="33">
        <f t="shared" si="6"/>
        <v>68</v>
      </c>
      <c r="K93" s="83"/>
      <c r="L93" s="27">
        <v>5</v>
      </c>
      <c r="M93" s="27">
        <v>0</v>
      </c>
      <c r="P93" s="21"/>
    </row>
    <row r="94" spans="1:16" ht="15.75" customHeight="1">
      <c r="A94" s="21">
        <v>61</v>
      </c>
      <c r="B94" s="284" t="s">
        <v>687</v>
      </c>
      <c r="C94" s="141" t="s">
        <v>399</v>
      </c>
      <c r="D94" s="141"/>
      <c r="E94" s="29">
        <v>45182</v>
      </c>
      <c r="F94" s="29">
        <v>45191</v>
      </c>
      <c r="G94" s="29">
        <v>45251</v>
      </c>
      <c r="H94" s="75" t="s">
        <v>537</v>
      </c>
      <c r="I94" s="81">
        <f t="shared" si="5"/>
        <v>60</v>
      </c>
      <c r="J94" s="33">
        <f t="shared" si="6"/>
        <v>69</v>
      </c>
      <c r="K94" t="s">
        <v>358</v>
      </c>
      <c r="L94" s="27">
        <v>146</v>
      </c>
      <c r="M94" s="27">
        <v>46</v>
      </c>
      <c r="P94" s="21"/>
    </row>
    <row r="95" spans="1:16" ht="15.75" customHeight="1">
      <c r="A95" s="21">
        <v>62</v>
      </c>
      <c r="B95" s="284" t="s">
        <v>400</v>
      </c>
      <c r="C95" s="141" t="s">
        <v>223</v>
      </c>
      <c r="D95" s="16" t="s">
        <v>750</v>
      </c>
      <c r="E95" s="29">
        <v>45198</v>
      </c>
      <c r="F95" s="29">
        <v>45212</v>
      </c>
      <c r="G95" s="29">
        <v>45258</v>
      </c>
      <c r="H95" s="75" t="s">
        <v>537</v>
      </c>
      <c r="I95" s="81">
        <f>G95-F95</f>
        <v>46</v>
      </c>
      <c r="J95">
        <f>G95-E95</f>
        <v>60</v>
      </c>
      <c r="K95" s="82" t="s">
        <v>401</v>
      </c>
      <c r="L95" s="27">
        <v>420</v>
      </c>
      <c r="M95" s="27">
        <v>167</v>
      </c>
      <c r="P95" s="21"/>
    </row>
    <row r="96" spans="1:16" ht="15.75" customHeight="1">
      <c r="A96" s="64">
        <v>63</v>
      </c>
      <c r="B96" s="285" t="s">
        <v>402</v>
      </c>
      <c r="C96" s="169" t="s">
        <v>233</v>
      </c>
      <c r="D96" s="169"/>
      <c r="E96" s="61">
        <v>45217</v>
      </c>
      <c r="F96" s="61">
        <v>45236</v>
      </c>
      <c r="G96" s="61">
        <v>45296</v>
      </c>
      <c r="H96" s="76" t="s">
        <v>537</v>
      </c>
      <c r="I96" s="62">
        <f>G96-F96</f>
        <v>60</v>
      </c>
      <c r="J96" s="34">
        <f>G96-E96</f>
        <v>79</v>
      </c>
      <c r="K96" s="82" t="s">
        <v>403</v>
      </c>
      <c r="L96" s="27">
        <v>200</v>
      </c>
      <c r="M96" s="27">
        <v>72</v>
      </c>
      <c r="P96" s="21"/>
    </row>
    <row r="97" spans="1:16" ht="15.75" customHeight="1">
      <c r="C97" s="141"/>
      <c r="D97" s="141"/>
      <c r="E97" s="29"/>
      <c r="F97" s="29"/>
      <c r="G97" s="29"/>
      <c r="H97" s="344" t="s">
        <v>31</v>
      </c>
      <c r="I97" s="81">
        <f>AVERAGE(I77:I96)</f>
        <v>54.55</v>
      </c>
      <c r="J97" s="81">
        <f>AVERAGE(J77:J96)</f>
        <v>69.75</v>
      </c>
      <c r="K97" s="345" t="s">
        <v>30</v>
      </c>
      <c r="L97" s="346">
        <f>SUM(L77:L96)</f>
        <v>4012</v>
      </c>
      <c r="M97" s="346">
        <f>SUM(M77:M96)</f>
        <v>1501</v>
      </c>
      <c r="P97" s="21"/>
    </row>
    <row r="98" spans="1:16" ht="15.75" customHeight="1">
      <c r="A98" s="380">
        <v>2024</v>
      </c>
      <c r="B98" s="380"/>
      <c r="C98" s="141"/>
      <c r="D98" s="141"/>
      <c r="E98" s="29"/>
      <c r="F98" s="29"/>
      <c r="G98" s="29"/>
      <c r="H98" s="75"/>
      <c r="I98" s="81"/>
      <c r="K98" s="82"/>
      <c r="L98" s="27"/>
      <c r="M98" s="27"/>
      <c r="P98" s="21"/>
    </row>
    <row r="99" spans="1:16" ht="15.75" customHeight="1">
      <c r="A99" s="21">
        <v>64</v>
      </c>
      <c r="B99" s="284" t="s">
        <v>616</v>
      </c>
      <c r="C99" s="141" t="s">
        <v>223</v>
      </c>
      <c r="D99" s="16" t="s">
        <v>701</v>
      </c>
      <c r="E99" s="29">
        <v>45336</v>
      </c>
      <c r="F99" s="29">
        <v>45343</v>
      </c>
      <c r="G99" s="29">
        <v>45373</v>
      </c>
      <c r="H99" s="75" t="s">
        <v>537</v>
      </c>
      <c r="I99" s="81">
        <v>31</v>
      </c>
      <c r="J99">
        <v>38</v>
      </c>
      <c r="K99" s="82" t="s">
        <v>617</v>
      </c>
      <c r="L99" s="27">
        <v>18</v>
      </c>
      <c r="M99" s="27">
        <v>7</v>
      </c>
      <c r="P99" s="21"/>
    </row>
    <row r="100" spans="1:16" ht="15.75" customHeight="1">
      <c r="A100" s="21">
        <v>65</v>
      </c>
      <c r="B100" s="285" t="s">
        <v>751</v>
      </c>
      <c r="C100" s="169" t="s">
        <v>223</v>
      </c>
      <c r="D100" s="54" t="s">
        <v>752</v>
      </c>
      <c r="E100" s="61">
        <v>45425</v>
      </c>
      <c r="F100" s="61">
        <v>45433</v>
      </c>
      <c r="G100" s="61">
        <f>F100+60</f>
        <v>45493</v>
      </c>
      <c r="H100" s="76" t="s">
        <v>537</v>
      </c>
      <c r="I100" s="62">
        <v>60</v>
      </c>
      <c r="J100" s="34">
        <f>G100-E100</f>
        <v>68</v>
      </c>
      <c r="K100" s="1" t="s">
        <v>753</v>
      </c>
      <c r="L100" s="60">
        <v>92</v>
      </c>
      <c r="M100" s="60">
        <v>8</v>
      </c>
      <c r="P100" s="21"/>
    </row>
    <row r="101" spans="1:16" ht="15">
      <c r="B101" s="13"/>
      <c r="C101" s="13"/>
      <c r="D101" s="13"/>
      <c r="G101" s="13"/>
      <c r="H101" s="13" t="s">
        <v>31</v>
      </c>
      <c r="I101" s="19">
        <f>AVERAGE(I77:I100)</f>
        <v>53.763043478260869</v>
      </c>
      <c r="J101" s="20">
        <f>AVERAGE(J77:J100)</f>
        <v>68.293478260869563</v>
      </c>
      <c r="K101" s="13" t="s">
        <v>30</v>
      </c>
      <c r="L101" s="20">
        <f>SUM(L77:L100)</f>
        <v>8134</v>
      </c>
      <c r="M101" s="20">
        <f>SUM(M77:M100)</f>
        <v>3017</v>
      </c>
    </row>
    <row r="102" spans="1:16" ht="16.5" customHeight="1">
      <c r="B102" s="11"/>
      <c r="C102" s="11"/>
      <c r="D102" s="11"/>
      <c r="G102" s="16"/>
      <c r="I102" s="19"/>
      <c r="L102" s="14"/>
      <c r="M102" s="14"/>
    </row>
    <row r="103" spans="1:16">
      <c r="I103" s="19"/>
    </row>
    <row r="104" spans="1:16" ht="15">
      <c r="B104" s="140"/>
      <c r="C104" s="140"/>
      <c r="D104" s="140"/>
    </row>
    <row r="105" spans="1:16">
      <c r="B105" s="141"/>
      <c r="C105" s="141"/>
      <c r="D105" s="141"/>
    </row>
    <row r="106" spans="1:16">
      <c r="B106" s="139"/>
      <c r="C106" s="139"/>
      <c r="D106" s="139"/>
      <c r="L106" s="8"/>
      <c r="M106" s="373"/>
    </row>
    <row r="107" spans="1:16">
      <c r="B107" s="139"/>
      <c r="C107" s="139"/>
      <c r="D107" s="139"/>
      <c r="M107" s="373"/>
    </row>
    <row r="108" spans="1:16">
      <c r="B108" s="139"/>
      <c r="C108" s="139"/>
      <c r="D108" s="139"/>
      <c r="M108" s="373"/>
    </row>
    <row r="109" spans="1:16">
      <c r="B109" s="139"/>
      <c r="C109" s="139"/>
      <c r="D109" s="139"/>
      <c r="M109" s="373"/>
    </row>
    <row r="110" spans="1:16">
      <c r="B110" s="139"/>
      <c r="C110" s="139"/>
      <c r="D110" s="139"/>
      <c r="I110" s="19"/>
      <c r="M110" s="373"/>
    </row>
    <row r="111" spans="1:16">
      <c r="B111" s="4"/>
      <c r="C111" s="4"/>
      <c r="D111" s="4"/>
      <c r="L111" s="20"/>
    </row>
    <row r="112" spans="1:16">
      <c r="L112" s="14"/>
    </row>
    <row r="113" spans="6:13">
      <c r="L113" s="14"/>
    </row>
    <row r="114" spans="6:13">
      <c r="L114" s="14"/>
    </row>
    <row r="115" spans="6:13">
      <c r="L115" s="14"/>
      <c r="M115" s="20"/>
    </row>
    <row r="116" spans="6:13">
      <c r="L116" s="19"/>
    </row>
    <row r="117" spans="6:13">
      <c r="L117" s="14"/>
    </row>
    <row r="119" spans="6:13">
      <c r="F119" s="19"/>
    </row>
    <row r="128" spans="6:13">
      <c r="F128" s="8"/>
    </row>
    <row r="133" spans="6:6">
      <c r="F133" s="20"/>
    </row>
    <row r="134" spans="6:6">
      <c r="F134" s="14"/>
    </row>
    <row r="135" spans="6:6">
      <c r="F135" s="14"/>
    </row>
    <row r="136" spans="6:6">
      <c r="F136" s="14"/>
    </row>
    <row r="137" spans="6:6">
      <c r="F137" s="14"/>
    </row>
    <row r="138" spans="6:6">
      <c r="F138" s="19"/>
    </row>
    <row r="139" spans="6:6">
      <c r="F139" s="14"/>
    </row>
  </sheetData>
  <autoFilter ref="C27:C99" xr:uid="{63D53AFD-01C4-4C86-9286-2CE39C75007B}"/>
  <mergeCells count="24">
    <mergeCell ref="A98:B98"/>
    <mergeCell ref="N25:N26"/>
    <mergeCell ref="A76:B76"/>
    <mergeCell ref="A39:B39"/>
    <mergeCell ref="A25:A26"/>
    <mergeCell ref="E25:E26"/>
    <mergeCell ref="F25:F26"/>
    <mergeCell ref="G25:G26"/>
    <mergeCell ref="H25:H26"/>
    <mergeCell ref="I25:I26"/>
    <mergeCell ref="C25:C26"/>
    <mergeCell ref="L25:L26"/>
    <mergeCell ref="M25:M26"/>
    <mergeCell ref="D25:D26"/>
    <mergeCell ref="E4:H4"/>
    <mergeCell ref="F5:G5"/>
    <mergeCell ref="F6:G6"/>
    <mergeCell ref="F7:G7"/>
    <mergeCell ref="J25:J26"/>
    <mergeCell ref="M106:M107"/>
    <mergeCell ref="M108:M110"/>
    <mergeCell ref="D10:D12"/>
    <mergeCell ref="D13:D15"/>
    <mergeCell ref="K25:K26"/>
  </mergeCells>
  <conditionalFormatting sqref="B28:B37">
    <cfRule type="containsText" dxfId="17" priority="48" operator="containsText" text="Reopening">
      <formula>NOT(ISERROR(SEARCH("Reopening",B28)))</formula>
    </cfRule>
  </conditionalFormatting>
  <conditionalFormatting sqref="B40:B66">
    <cfRule type="containsText" dxfId="16" priority="21" operator="containsText" text="Reopening">
      <formula>NOT(ISERROR(SEARCH("Reopening",B40)))</formula>
    </cfRule>
  </conditionalFormatting>
  <conditionalFormatting sqref="B68:B74">
    <cfRule type="containsText" dxfId="15" priority="14" operator="containsText" text="Reopening">
      <formula>NOT(ISERROR(SEARCH("Reopening",B68)))</formula>
    </cfRule>
  </conditionalFormatting>
  <conditionalFormatting sqref="B77:B89">
    <cfRule type="containsText" dxfId="14" priority="1" operator="containsText" text="Reopening">
      <formula>NOT(ISERROR(SEARCH("Reopening",B77)))</formula>
    </cfRule>
  </conditionalFormatting>
  <dataValidations count="1">
    <dataValidation type="list" allowBlank="1" showInputMessage="1" showErrorMessage="1" sqref="C29:C37" xr:uid="{904C5446-D1C4-42D5-B999-E0554FCFD09C}">
      <formula1>"Trading and Markets, Investment Management, Corporation Finance, Enforcement, FOIA, Ethics Counsel"</formula1>
    </dataValidation>
  </dataValidations>
  <hyperlinks>
    <hyperlink ref="B28" r:id="rId1" xr:uid="{BA4EC90A-FF2A-4504-B5A8-B90633C1EEDF}"/>
    <hyperlink ref="B30" r:id="rId2" location="34-93518" xr:uid="{91719346-086F-4B09-9A0A-A463CF842832}"/>
    <hyperlink ref="B31" r:id="rId3" location="33-11005" xr:uid="{8381A91A-10DD-4648-8AA3-AFBFD2374EF5}"/>
    <hyperlink ref="B32" r:id="rId4" location="34-93595" xr:uid="{11176E17-15D7-4B91-A63C-965C6AFF107D}"/>
    <hyperlink ref="B33" r:id="rId5" location="34-93613" xr:uid="{A335DD10-7650-4B00-8E29-ECEC311ED764}"/>
    <hyperlink ref="B34" r:id="rId6" location="34-93614" xr:uid="{A8B2F551-BEB5-406F-B7E3-5D525759236D}"/>
    <hyperlink ref="B35" r:id="rId7" location="34-93783" xr:uid="{DB223E27-6E26-4236-8ABB-8F228BD29132}"/>
    <hyperlink ref="B36" r:id="rId8" location="IC-34441" xr:uid="{D50EACCD-F0DF-400D-BDDB-A673177375A4}"/>
    <hyperlink ref="B37" r:id="rId9" location="34-93784" xr:uid="{6CA2D9A6-48C2-4E59-9D90-5D10548ABC33}"/>
    <hyperlink ref="B40" r:id="rId10" location="33-11013" xr:uid="{959A8943-22D7-4035-836C-7A5DEBBB4381}"/>
    <hyperlink ref="B41" r:id="rId11" location="IA-5950" xr:uid="{01175B34-A44F-47E7-8B90-B50E07CDD05D}"/>
    <hyperlink ref="B42" r:id="rId12" location="34-94062" display="Amendments to Exchange Act Rule 3b-16 Regarding the Definition of “Exchange”; Regulation ATS for ATSs That Trade U.S. Government Securities, NMS Stocks, and Other Securities; Regulation SCI for ATSs That Trade U.S. Treasury Securities and Agency Securities" xr:uid="{6826EBA0-5AAC-47A4-BA85-15B06CE2CD83}"/>
    <hyperlink ref="B44" r:id="rId13" location="IA-5955" xr:uid="{C88287E1-795B-4ADE-A8E6-E51C3BA6E78E}"/>
    <hyperlink ref="B45" r:id="rId14" location="33-11028" xr:uid="{73B33E22-58F4-4152-80D4-EDFC841107F6}"/>
    <hyperlink ref="B46" r:id="rId15" location="34-94196" xr:uid="{85B626AC-ABE8-48AE-931E-D20CA4C03C93}"/>
    <hyperlink ref="B47" r:id="rId16" location="33-11030" xr:uid="{C5D443CE-AE36-4306-B8D8-38134DFADBAC}"/>
    <hyperlink ref="B48" r:id="rId17" location="34-94212" xr:uid="{309D3718-9516-4AB7-96A0-66A1C31B3CB6}"/>
    <hyperlink ref="B49" r:id="rId18" location="34-94314" display="Short Position and Short Activity Reporting by Institutional Investment Managers (Conformed to Federal Register version); Notice of Proposed Amendments to the National Market System Plan Governing the Consolidated Audit Trail for Purposes of Short Sale-related Data Collection" xr:uid="{356D70C5-6185-4481-AD49-AD452C17F3A3}"/>
    <hyperlink ref="B51" r:id="rId19" location="33-11038" xr:uid="{5DB1C943-9418-4DBB-9DCF-EA7966E5867E}"/>
    <hyperlink ref="B52" r:id="rId20" location="33-11042" xr:uid="{6733D872-58ED-4F10-84E3-56D1B515B8A0}"/>
    <hyperlink ref="B54" r:id="rId21" location="34-94524" xr:uid="{2DE1E02A-8CB9-42B3-803D-8BE43592BF9B}"/>
    <hyperlink ref="B53" r:id="rId22" xr:uid="{FEC46C21-3A9D-42E3-9038-30EFF9A3F725}"/>
    <hyperlink ref="B55" r:id="rId23" location="33-11048" xr:uid="{16C095E1-5738-419E-8AD3-F24F5932F98A}"/>
    <hyperlink ref="B56" r:id="rId24" location="34-94615" xr:uid="{1CB96B01-310F-4309-A51D-E2DDAD7C6E7E}"/>
    <hyperlink ref="B59" r:id="rId25" location="33-11067" xr:uid="{930E904E-22CA-4F17-88ED-B89C05F7686E}"/>
    <hyperlink ref="B60" r:id="rId26" location="33-11068" xr:uid="{92507641-239F-4FBA-8222-25654D3AFE02}"/>
    <hyperlink ref="B62" r:id="rId27" location="34-95267" xr:uid="{167087B6-1405-44AB-A0DA-B109BB978CE6}"/>
    <hyperlink ref="B63" r:id="rId28" location="34-95388" xr:uid="{DF65EE5F-634D-408D-B7E5-AB0F2E0A33AA}"/>
    <hyperlink ref="B64" r:id="rId29" location="34-95431" xr:uid="{07B3C4A3-CE39-44A6-BA36-CCE6AACDB57E}"/>
    <hyperlink ref="B65" r:id="rId30" location="IA-6083" xr:uid="{4E633841-443B-4F94-B3E0-F86D172DF373}"/>
    <hyperlink ref="B66" r:id="rId31" location="34-95763" xr:uid="{DADD084C-C884-4B38-AEDE-7038E695BBA5}"/>
    <hyperlink ref="B68" r:id="rId32" location="IA-6176" xr:uid="{91496107-B16C-4EA7-A77F-3DFBC71F1171}"/>
    <hyperlink ref="B69" r:id="rId33" location="33-11130" xr:uid="{2244389C-211F-42EC-AFDF-A6D12124F3F2}"/>
    <hyperlink ref="B71" r:id="rId34" location="34-96496" xr:uid="{DDC71916-E62E-4754-9734-BF87BACFEA12}"/>
    <hyperlink ref="B72" r:id="rId35" location="34-96495" xr:uid="{33EA75FF-6DF9-4874-A0A9-5D441245BF9A}"/>
    <hyperlink ref="B73" r:id="rId36" location="34-96494" xr:uid="{A52D34AD-1217-4646-8FF1-552676CB8EA3}"/>
    <hyperlink ref="B74" r:id="rId37" location="34-96493" xr:uid="{9A0C3300-FA03-4A8F-AA78-20763755D519}"/>
    <hyperlink ref="B77" r:id="rId38" location="33-11151" xr:uid="{9D6082BA-7E77-4EDE-BC83-6D0504D7C844}"/>
    <hyperlink ref="B78" r:id="rId39" location="34-96768" xr:uid="{ACD81A71-FCD2-45C1-AA01-12A611EF7FFB}"/>
    <hyperlink ref="B79" r:id="rId40" location="34-96906" xr:uid="{E02A7B70-F4CF-448F-B7D1-B9547BC971CE}"/>
    <hyperlink ref="B80" r:id="rId41" location="IA-6240" xr:uid="{F711C0D4-E7C7-4BFD-8139-05DFCDC2BDF4}"/>
    <hyperlink ref="B81" r:id="rId42" location="34-97141" xr:uid="{ECC3F71B-C328-469F-969E-4953DEE74268}"/>
    <hyperlink ref="B82" r:id="rId43" location="34-97142" display="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 xr:uid="{12F6C087-5F58-4527-A0E8-EFB10AF2303D}"/>
    <hyperlink ref="B83" r:id="rId44" location="34-97143" xr:uid="{73507497-0CE9-40EB-8CCB-25FDB3B28947}"/>
    <hyperlink ref="B85" r:id="rId45" location="33-11176" xr:uid="{412A9EEF-27D3-4241-9C3D-39C97A7AF2D8}"/>
    <hyperlink ref="B88" r:id="rId46" location="34-97516" xr:uid="{1961AEE6-9EFF-4795-8595-CC88003ACB62}"/>
    <hyperlink ref="B90" r:id="rId47" location="34-97877" xr:uid="{EDCD5914-00B9-42E8-80CC-6F9EB852536F}"/>
    <hyperlink ref="B91" r:id="rId48" location="34-97990" xr:uid="{7804C0CF-29C9-44AE-ADA8-3E3934656DD7}"/>
    <hyperlink ref="B92" r:id="rId49" location="IA-6354" xr:uid="{DD541E54-F22F-4EAC-813B-45CB34DD3517}"/>
    <hyperlink ref="B94" r:id="rId50" location="33-11232" xr:uid="{00809608-853B-4E1B-A379-5504833C5117}"/>
    <hyperlink ref="B95" r:id="rId51" location="33-11250" xr:uid="{DE1BFE6F-9585-4532-9A9F-B90D53CBCD53}"/>
    <hyperlink ref="B96" r:id="rId52" location="34-98766" xr:uid="{14E9F113-18BB-4065-B7CD-14AA477698C9}"/>
    <hyperlink ref="B99" r:id="rId53" location="IC-35129" xr:uid="{3C5E33CC-C4F0-4308-859B-F69493DCC3D5}"/>
    <hyperlink ref="A1" location="'Table of Contents'!A1" display="Back to Table of Contents" xr:uid="{26DCEC88-8EC0-49E2-8904-C0E68FCC06A8}"/>
    <hyperlink ref="B100" r:id="rId54" location="BSA-1" xr:uid="{6879BF6B-E35C-41FF-859B-7B0ADC8672CB}"/>
  </hyperlinks>
  <pageMargins left="0.7" right="0.7" top="0.75" bottom="0.75" header="0.3" footer="0.3"/>
  <pageSetup orientation="portrait" horizontalDpi="90" verticalDpi="90" r:id="rId5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000E-B640-46EB-9C09-95BE8B2C2CB7}">
  <dimension ref="A1:I106"/>
  <sheetViews>
    <sheetView workbookViewId="0"/>
  </sheetViews>
  <sheetFormatPr defaultRowHeight="14.25"/>
  <cols>
    <col min="1" max="1" width="3.375" customWidth="1"/>
    <col min="2" max="2" width="60.75" customWidth="1"/>
    <col min="3" max="3" width="20.5" style="26" customWidth="1"/>
    <col min="4" max="4" width="19" style="26" customWidth="1"/>
    <col min="5" max="5" width="21.875" customWidth="1"/>
    <col min="6" max="6" width="26.75" customWidth="1"/>
    <col min="7" max="7" width="27.125" customWidth="1"/>
    <col min="8" max="8" width="27.625" customWidth="1"/>
    <col min="9" max="9" width="14.75" customWidth="1"/>
  </cols>
  <sheetData>
    <row r="1" spans="1:8" ht="20.25">
      <c r="A1" s="287" t="s">
        <v>704</v>
      </c>
    </row>
    <row r="2" spans="1:8" ht="15" thickBot="1"/>
    <row r="3" spans="1:8" ht="15">
      <c r="B3" s="159" t="s">
        <v>761</v>
      </c>
      <c r="C3" s="356"/>
      <c r="D3" s="218"/>
      <c r="E3" s="377" t="s">
        <v>356</v>
      </c>
      <c r="F3" s="379"/>
    </row>
    <row r="4" spans="1:8" ht="30" customHeight="1">
      <c r="B4" s="162" t="s">
        <v>759</v>
      </c>
      <c r="C4" s="357">
        <f>F69</f>
        <v>33</v>
      </c>
      <c r="E4" s="220"/>
      <c r="F4" s="221" t="s">
        <v>614</v>
      </c>
      <c r="G4" s="82"/>
    </row>
    <row r="5" spans="1:8" ht="28.5">
      <c r="B5" s="162" t="s">
        <v>758</v>
      </c>
      <c r="C5" s="357">
        <f>SUM(G69:H69)</f>
        <v>6</v>
      </c>
      <c r="E5" s="219"/>
      <c r="F5" s="222" t="s">
        <v>613</v>
      </c>
    </row>
    <row r="6" spans="1:8" ht="15" thickBot="1">
      <c r="B6" s="355" t="s">
        <v>765</v>
      </c>
      <c r="C6" s="358">
        <f>SUM(C5,C4)</f>
        <v>39</v>
      </c>
      <c r="F6" s="4"/>
    </row>
    <row r="8" spans="1:8">
      <c r="A8" s="234"/>
      <c r="B8" s="223" t="s">
        <v>581</v>
      </c>
      <c r="C8" s="216" t="s">
        <v>608</v>
      </c>
      <c r="D8" s="217" t="s">
        <v>609</v>
      </c>
      <c r="E8" s="217" t="s">
        <v>11</v>
      </c>
      <c r="F8" s="238" t="s">
        <v>584</v>
      </c>
      <c r="G8" s="238" t="s">
        <v>585</v>
      </c>
      <c r="H8" s="239" t="s">
        <v>586</v>
      </c>
    </row>
    <row r="9" spans="1:8" ht="15">
      <c r="A9" s="64">
        <v>1</v>
      </c>
      <c r="B9" s="235" t="s">
        <v>582</v>
      </c>
      <c r="C9" s="224">
        <v>44368</v>
      </c>
      <c r="D9" s="225"/>
      <c r="E9" s="98"/>
      <c r="F9" s="226"/>
      <c r="G9" s="226"/>
      <c r="H9" s="227"/>
    </row>
    <row r="10" spans="1:8" ht="15">
      <c r="A10" s="64">
        <v>2</v>
      </c>
      <c r="B10" s="236" t="s">
        <v>583</v>
      </c>
      <c r="C10" s="215">
        <v>44431</v>
      </c>
      <c r="D10" s="228"/>
      <c r="F10" s="192"/>
      <c r="G10" s="192"/>
      <c r="H10" s="229"/>
    </row>
    <row r="11" spans="1:8" ht="15">
      <c r="A11" s="64">
        <v>3</v>
      </c>
      <c r="B11" s="236" t="s">
        <v>587</v>
      </c>
      <c r="C11" s="215">
        <v>44459</v>
      </c>
      <c r="D11" s="228"/>
      <c r="F11" s="192"/>
      <c r="G11" s="192"/>
      <c r="H11" s="229"/>
    </row>
    <row r="12" spans="1:8" ht="15">
      <c r="A12" s="64">
        <v>4</v>
      </c>
      <c r="B12" s="236" t="s">
        <v>182</v>
      </c>
      <c r="C12" s="215">
        <v>44482</v>
      </c>
      <c r="D12" s="215">
        <v>43762</v>
      </c>
      <c r="E12" t="s">
        <v>183</v>
      </c>
      <c r="F12" s="192"/>
      <c r="G12" s="192" t="s">
        <v>610</v>
      </c>
      <c r="H12" s="229"/>
    </row>
    <row r="13" spans="1:8" ht="15">
      <c r="A13" s="64">
        <v>5</v>
      </c>
      <c r="B13" s="236" t="s">
        <v>588</v>
      </c>
      <c r="C13" s="215">
        <v>44504</v>
      </c>
      <c r="D13" s="228"/>
      <c r="F13" s="192"/>
      <c r="G13" s="192"/>
      <c r="H13" s="229"/>
    </row>
    <row r="14" spans="1:8" ht="15">
      <c r="A14" s="64">
        <v>6</v>
      </c>
      <c r="B14" s="236" t="s">
        <v>107</v>
      </c>
      <c r="C14" s="215">
        <v>44517</v>
      </c>
      <c r="D14" s="215">
        <v>42669</v>
      </c>
      <c r="E14" t="s">
        <v>108</v>
      </c>
      <c r="F14" s="192"/>
      <c r="G14" s="192"/>
      <c r="H14" s="229" t="s">
        <v>610</v>
      </c>
    </row>
    <row r="15" spans="1:8" ht="15">
      <c r="A15" s="64">
        <v>7</v>
      </c>
      <c r="B15" s="236" t="s">
        <v>590</v>
      </c>
      <c r="C15" s="215">
        <v>44532</v>
      </c>
      <c r="D15" s="230">
        <v>44273</v>
      </c>
      <c r="E15" t="s">
        <v>589</v>
      </c>
      <c r="F15" s="192"/>
      <c r="G15" s="192"/>
      <c r="H15" s="229"/>
    </row>
    <row r="16" spans="1:8" ht="15">
      <c r="A16" s="64">
        <v>8</v>
      </c>
      <c r="B16" s="236" t="s">
        <v>582</v>
      </c>
      <c r="C16" s="215">
        <v>44550</v>
      </c>
      <c r="D16" s="228"/>
      <c r="F16" s="192"/>
      <c r="G16" s="192"/>
      <c r="H16" s="229"/>
    </row>
    <row r="17" spans="1:8" ht="15">
      <c r="A17" s="64">
        <v>9</v>
      </c>
      <c r="B17" s="236" t="s">
        <v>582</v>
      </c>
      <c r="C17" s="215">
        <v>44641</v>
      </c>
      <c r="D17" s="228"/>
      <c r="F17" s="192"/>
      <c r="G17" s="192"/>
      <c r="H17" s="229"/>
    </row>
    <row r="18" spans="1:8" ht="15">
      <c r="A18" s="64">
        <v>10</v>
      </c>
      <c r="B18" s="236" t="s">
        <v>582</v>
      </c>
      <c r="C18" s="215">
        <v>44641</v>
      </c>
      <c r="D18" s="228"/>
      <c r="F18" s="192"/>
      <c r="G18" s="192"/>
      <c r="H18" s="229"/>
    </row>
    <row r="19" spans="1:8" ht="15">
      <c r="A19" s="64">
        <v>11</v>
      </c>
      <c r="B19" s="236" t="s">
        <v>591</v>
      </c>
      <c r="C19" s="215">
        <v>44649</v>
      </c>
      <c r="D19" s="228"/>
      <c r="F19" s="192"/>
      <c r="G19" s="192"/>
      <c r="H19" s="229"/>
    </row>
    <row r="20" spans="1:8" ht="29.25">
      <c r="A20" s="64">
        <v>12</v>
      </c>
      <c r="B20" s="236" t="s">
        <v>612</v>
      </c>
      <c r="C20" s="215">
        <v>44714</v>
      </c>
      <c r="D20" s="215">
        <v>44504</v>
      </c>
      <c r="E20" t="s">
        <v>592</v>
      </c>
      <c r="F20" s="192" t="s">
        <v>610</v>
      </c>
      <c r="G20" s="192" t="s">
        <v>610</v>
      </c>
      <c r="H20" s="229"/>
    </row>
    <row r="21" spans="1:8" ht="43.5">
      <c r="A21" s="64">
        <v>13</v>
      </c>
      <c r="B21" s="236" t="s">
        <v>593</v>
      </c>
      <c r="C21" s="215">
        <v>44735</v>
      </c>
      <c r="D21" s="215">
        <v>44504</v>
      </c>
      <c r="E21" t="s">
        <v>226</v>
      </c>
      <c r="F21" s="192" t="s">
        <v>610</v>
      </c>
      <c r="G21" s="192"/>
      <c r="H21" s="229"/>
    </row>
    <row r="22" spans="1:8" ht="15">
      <c r="A22" s="64">
        <v>14</v>
      </c>
      <c r="B22" s="236" t="s">
        <v>231</v>
      </c>
      <c r="C22" s="215">
        <v>44755</v>
      </c>
      <c r="D22" s="215" t="s">
        <v>611</v>
      </c>
      <c r="E22" t="s">
        <v>230</v>
      </c>
      <c r="F22" s="192" t="s">
        <v>610</v>
      </c>
      <c r="G22" s="192"/>
      <c r="H22" s="229"/>
    </row>
    <row r="23" spans="1:8" ht="15">
      <c r="A23" s="64">
        <v>15</v>
      </c>
      <c r="B23" s="236" t="s">
        <v>582</v>
      </c>
      <c r="C23" s="215">
        <v>44755</v>
      </c>
      <c r="D23" s="228"/>
      <c r="F23" s="192"/>
      <c r="G23" s="192"/>
      <c r="H23" s="229"/>
    </row>
    <row r="24" spans="1:8" ht="15">
      <c r="A24" s="64">
        <v>16</v>
      </c>
      <c r="B24" s="236" t="s">
        <v>56</v>
      </c>
      <c r="C24" s="215" t="s">
        <v>594</v>
      </c>
      <c r="D24" s="215">
        <v>42123</v>
      </c>
      <c r="E24" t="s">
        <v>57</v>
      </c>
      <c r="F24" s="192"/>
      <c r="G24" s="192"/>
      <c r="H24" s="229" t="s">
        <v>610</v>
      </c>
    </row>
    <row r="25" spans="1:8" ht="15">
      <c r="A25" s="64">
        <v>17</v>
      </c>
      <c r="B25" s="236" t="s">
        <v>595</v>
      </c>
      <c r="C25" s="215">
        <v>44799</v>
      </c>
      <c r="D25" s="215">
        <v>44602</v>
      </c>
      <c r="E25" t="s">
        <v>257</v>
      </c>
      <c r="F25" s="192" t="s">
        <v>610</v>
      </c>
      <c r="G25" s="192"/>
      <c r="H25" s="229"/>
    </row>
    <row r="26" spans="1:8" ht="15">
      <c r="A26" s="64">
        <v>18</v>
      </c>
      <c r="B26" s="236" t="s">
        <v>596</v>
      </c>
      <c r="C26" s="215">
        <v>44813</v>
      </c>
      <c r="D26" s="228"/>
      <c r="F26" s="192"/>
      <c r="G26" s="192"/>
      <c r="H26" s="229"/>
    </row>
    <row r="27" spans="1:8" ht="15">
      <c r="A27" s="64">
        <v>19</v>
      </c>
      <c r="B27" s="236" t="s">
        <v>582</v>
      </c>
      <c r="C27" s="215">
        <v>44823</v>
      </c>
      <c r="D27" s="228"/>
      <c r="F27" s="192"/>
      <c r="G27" s="192"/>
      <c r="H27" s="229"/>
    </row>
    <row r="28" spans="1:8" ht="29.25">
      <c r="A28" s="64">
        <v>20</v>
      </c>
      <c r="B28" s="236" t="s">
        <v>236</v>
      </c>
      <c r="C28" s="215">
        <v>44846</v>
      </c>
      <c r="D28" s="215">
        <v>44518</v>
      </c>
      <c r="E28" t="s">
        <v>235</v>
      </c>
      <c r="F28" s="192" t="s">
        <v>610</v>
      </c>
      <c r="G28" s="192"/>
      <c r="H28" s="229"/>
    </row>
    <row r="29" spans="1:8" ht="29.25">
      <c r="A29" s="64">
        <v>21</v>
      </c>
      <c r="B29" s="236" t="s">
        <v>597</v>
      </c>
      <c r="C29" s="215">
        <v>44860</v>
      </c>
      <c r="D29" s="215">
        <v>44048</v>
      </c>
      <c r="E29" t="s">
        <v>208</v>
      </c>
      <c r="F29" s="192"/>
      <c r="G29" s="192" t="s">
        <v>610</v>
      </c>
      <c r="H29" s="229"/>
    </row>
    <row r="30" spans="1:8" ht="15">
      <c r="A30" s="64">
        <v>22</v>
      </c>
      <c r="B30" s="236" t="s">
        <v>62</v>
      </c>
      <c r="C30" s="215">
        <v>44860</v>
      </c>
      <c r="D30" s="215">
        <v>42186</v>
      </c>
      <c r="E30" t="s">
        <v>63</v>
      </c>
      <c r="F30" s="192"/>
      <c r="G30" s="192"/>
      <c r="H30" s="229" t="s">
        <v>610</v>
      </c>
    </row>
    <row r="31" spans="1:8" ht="43.5">
      <c r="A31" s="64">
        <v>23</v>
      </c>
      <c r="B31" s="236" t="s">
        <v>598</v>
      </c>
      <c r="C31" s="215">
        <v>44867</v>
      </c>
      <c r="D31" s="215">
        <v>44468</v>
      </c>
      <c r="E31" t="s">
        <v>222</v>
      </c>
      <c r="F31" s="192" t="s">
        <v>610</v>
      </c>
      <c r="G31" s="192"/>
      <c r="H31" s="229"/>
    </row>
    <row r="32" spans="1:8" ht="15">
      <c r="A32" s="64">
        <v>24</v>
      </c>
      <c r="B32" s="236" t="s">
        <v>427</v>
      </c>
      <c r="C32" s="215">
        <v>44909</v>
      </c>
      <c r="D32" s="215">
        <v>44574</v>
      </c>
      <c r="E32" t="s">
        <v>243</v>
      </c>
      <c r="F32" s="192" t="s">
        <v>610</v>
      </c>
      <c r="G32" s="192"/>
      <c r="H32" s="229"/>
    </row>
    <row r="33" spans="1:8" ht="15">
      <c r="A33" s="64">
        <v>25</v>
      </c>
      <c r="B33" s="236" t="s">
        <v>599</v>
      </c>
      <c r="C33" s="215">
        <v>44910</v>
      </c>
      <c r="D33" s="228"/>
      <c r="F33" s="192"/>
      <c r="G33" s="192"/>
      <c r="H33" s="229"/>
    </row>
    <row r="34" spans="1:8" ht="15">
      <c r="A34" s="64">
        <v>26</v>
      </c>
      <c r="B34" s="236" t="s">
        <v>582</v>
      </c>
      <c r="C34" s="215">
        <v>44914</v>
      </c>
      <c r="D34" s="228"/>
      <c r="F34" s="192"/>
      <c r="G34" s="192"/>
      <c r="H34" s="229"/>
    </row>
    <row r="35" spans="1:8" ht="15">
      <c r="A35" s="64">
        <v>27</v>
      </c>
      <c r="B35" s="236" t="s">
        <v>254</v>
      </c>
      <c r="C35" s="215">
        <v>44972</v>
      </c>
      <c r="D35" s="215">
        <v>44601</v>
      </c>
      <c r="E35" t="s">
        <v>253</v>
      </c>
      <c r="F35" s="192" t="s">
        <v>610</v>
      </c>
      <c r="G35" s="192"/>
      <c r="H35" s="229"/>
    </row>
    <row r="36" spans="1:8" ht="15">
      <c r="A36" s="64">
        <v>28</v>
      </c>
      <c r="B36" s="236" t="s">
        <v>600</v>
      </c>
      <c r="C36" s="215">
        <v>44978</v>
      </c>
      <c r="D36" s="228"/>
      <c r="F36" s="192"/>
      <c r="G36" s="192"/>
      <c r="H36" s="229"/>
    </row>
    <row r="37" spans="1:8" ht="15">
      <c r="A37" s="64">
        <v>29</v>
      </c>
      <c r="B37" s="236" t="s">
        <v>582</v>
      </c>
      <c r="C37" s="215">
        <v>45005</v>
      </c>
      <c r="D37" s="228"/>
      <c r="F37" s="192"/>
      <c r="G37" s="192"/>
      <c r="H37" s="229"/>
    </row>
    <row r="38" spans="1:8" ht="15">
      <c r="A38" s="64">
        <v>30</v>
      </c>
      <c r="B38" s="236" t="s">
        <v>238</v>
      </c>
      <c r="C38" s="215">
        <v>45049</v>
      </c>
      <c r="D38" s="215">
        <v>44545</v>
      </c>
      <c r="E38" t="s">
        <v>237</v>
      </c>
      <c r="F38" s="192" t="s">
        <v>610</v>
      </c>
      <c r="G38" s="192"/>
      <c r="H38" s="229"/>
    </row>
    <row r="39" spans="1:8" ht="43.5">
      <c r="A39" s="64">
        <v>31</v>
      </c>
      <c r="B39" s="236" t="s">
        <v>607</v>
      </c>
      <c r="C39" s="215">
        <v>45049</v>
      </c>
      <c r="D39" s="215">
        <v>44587</v>
      </c>
      <c r="E39" t="s">
        <v>245</v>
      </c>
      <c r="F39" s="192" t="s">
        <v>610</v>
      </c>
      <c r="G39" s="192"/>
      <c r="H39" s="229"/>
    </row>
    <row r="40" spans="1:8" ht="15">
      <c r="A40" s="64">
        <v>32</v>
      </c>
      <c r="B40" s="236" t="s">
        <v>601</v>
      </c>
      <c r="C40" s="215">
        <v>45057</v>
      </c>
      <c r="D40" s="228"/>
      <c r="F40" s="192"/>
      <c r="G40" s="192"/>
      <c r="H40" s="229"/>
    </row>
    <row r="41" spans="1:8" ht="15">
      <c r="A41" s="64">
        <v>33</v>
      </c>
      <c r="B41" s="236" t="s">
        <v>591</v>
      </c>
      <c r="C41" s="215">
        <v>45077</v>
      </c>
      <c r="D41" s="228"/>
      <c r="F41" s="192"/>
      <c r="G41" s="192"/>
      <c r="H41" s="229"/>
    </row>
    <row r="42" spans="1:8" ht="43.5">
      <c r="A42" s="64">
        <v>34</v>
      </c>
      <c r="B42" s="236" t="s">
        <v>602</v>
      </c>
      <c r="C42" s="215">
        <v>45084</v>
      </c>
      <c r="D42" s="215">
        <v>44545</v>
      </c>
      <c r="E42" t="s">
        <v>241</v>
      </c>
      <c r="F42" s="192" t="s">
        <v>610</v>
      </c>
      <c r="G42" s="192"/>
      <c r="H42" s="229"/>
    </row>
    <row r="43" spans="1:8" ht="15">
      <c r="A43" s="64">
        <v>35</v>
      </c>
      <c r="B43" s="236" t="s">
        <v>268</v>
      </c>
      <c r="C43" s="215">
        <v>45084</v>
      </c>
      <c r="D43" s="215">
        <v>44704</v>
      </c>
      <c r="E43" t="s">
        <v>267</v>
      </c>
      <c r="F43" s="192" t="s">
        <v>610</v>
      </c>
      <c r="G43" s="192"/>
      <c r="H43" s="229"/>
    </row>
    <row r="44" spans="1:8" ht="15">
      <c r="A44" s="64">
        <v>36</v>
      </c>
      <c r="B44" s="236" t="s">
        <v>582</v>
      </c>
      <c r="C44" s="215">
        <v>45092</v>
      </c>
      <c r="D44" s="228"/>
      <c r="F44" s="192"/>
      <c r="G44" s="192"/>
      <c r="H44" s="229"/>
    </row>
    <row r="45" spans="1:8" ht="15">
      <c r="A45" s="64">
        <v>37</v>
      </c>
      <c r="B45" s="236" t="s">
        <v>240</v>
      </c>
      <c r="C45" s="215">
        <v>45119</v>
      </c>
      <c r="D45" s="215">
        <v>44545</v>
      </c>
      <c r="E45" t="s">
        <v>239</v>
      </c>
      <c r="F45" s="192" t="s">
        <v>610</v>
      </c>
      <c r="G45" s="192"/>
      <c r="H45" s="229"/>
    </row>
    <row r="46" spans="1:8" ht="29.25">
      <c r="A46" s="64">
        <v>38</v>
      </c>
      <c r="B46" s="236" t="s">
        <v>441</v>
      </c>
      <c r="C46" s="215">
        <v>45133</v>
      </c>
      <c r="D46" s="215">
        <v>44629</v>
      </c>
      <c r="E46" t="s">
        <v>263</v>
      </c>
      <c r="F46" s="192" t="s">
        <v>610</v>
      </c>
      <c r="G46" s="192"/>
      <c r="H46" s="229"/>
    </row>
    <row r="47" spans="1:8" ht="15">
      <c r="A47" s="64">
        <v>39</v>
      </c>
      <c r="B47" s="236" t="s">
        <v>52</v>
      </c>
      <c r="C47" s="215">
        <v>45161</v>
      </c>
      <c r="D47" s="215">
        <v>44771</v>
      </c>
      <c r="E47" t="s">
        <v>53</v>
      </c>
      <c r="F47" s="192" t="s">
        <v>610</v>
      </c>
      <c r="G47" s="192"/>
      <c r="H47" s="229"/>
    </row>
    <row r="48" spans="1:8" ht="29.25">
      <c r="A48" s="64">
        <v>40</v>
      </c>
      <c r="B48" s="236" t="s">
        <v>250</v>
      </c>
      <c r="C48" s="215">
        <v>45161</v>
      </c>
      <c r="D48" s="215">
        <v>44601</v>
      </c>
      <c r="E48" t="s">
        <v>249</v>
      </c>
      <c r="F48" s="192" t="s">
        <v>610</v>
      </c>
      <c r="G48" s="192"/>
      <c r="H48" s="229"/>
    </row>
    <row r="49" spans="1:9" ht="15">
      <c r="A49" s="64">
        <v>41</v>
      </c>
      <c r="B49" s="236" t="s">
        <v>582</v>
      </c>
      <c r="C49" s="215">
        <v>45187</v>
      </c>
      <c r="D49" s="228"/>
      <c r="F49" s="192"/>
      <c r="G49" s="192"/>
      <c r="H49" s="229"/>
    </row>
    <row r="50" spans="1:9" ht="15">
      <c r="A50" s="64">
        <v>42</v>
      </c>
      <c r="B50" s="236" t="s">
        <v>279</v>
      </c>
      <c r="C50" s="215">
        <v>45189</v>
      </c>
      <c r="D50" s="215">
        <v>44706</v>
      </c>
      <c r="E50" t="s">
        <v>278</v>
      </c>
      <c r="F50" s="192" t="s">
        <v>610</v>
      </c>
      <c r="G50" s="192"/>
      <c r="H50" s="229"/>
    </row>
    <row r="51" spans="1:9" ht="15">
      <c r="A51" s="64">
        <v>43</v>
      </c>
      <c r="B51" s="236" t="s">
        <v>603</v>
      </c>
      <c r="C51" s="215">
        <v>45189</v>
      </c>
      <c r="D51" s="215">
        <v>44971</v>
      </c>
      <c r="E51" t="s">
        <v>309</v>
      </c>
      <c r="F51" s="192" t="s">
        <v>610</v>
      </c>
      <c r="G51" s="192"/>
      <c r="H51" s="229"/>
    </row>
    <row r="52" spans="1:9" ht="15">
      <c r="A52" s="64">
        <v>44</v>
      </c>
      <c r="B52" s="236" t="s">
        <v>256</v>
      </c>
      <c r="C52" s="215">
        <v>45209</v>
      </c>
      <c r="D52" s="215">
        <v>44602</v>
      </c>
      <c r="E52" t="s">
        <v>255</v>
      </c>
      <c r="F52" s="192" t="s">
        <v>610</v>
      </c>
      <c r="G52" s="192"/>
      <c r="H52" s="229"/>
    </row>
    <row r="53" spans="1:9" ht="15">
      <c r="A53" s="64">
        <v>45</v>
      </c>
      <c r="B53" s="236" t="s">
        <v>234</v>
      </c>
      <c r="C53" s="215">
        <v>45212</v>
      </c>
      <c r="D53" s="215">
        <v>44518</v>
      </c>
      <c r="E53" t="s">
        <v>232</v>
      </c>
      <c r="F53" s="192" t="s">
        <v>610</v>
      </c>
      <c r="G53" s="192"/>
      <c r="H53" s="229"/>
    </row>
    <row r="54" spans="1:9" ht="29.25">
      <c r="A54" s="64">
        <v>46</v>
      </c>
      <c r="B54" s="236" t="s">
        <v>604</v>
      </c>
      <c r="C54" s="215">
        <v>45212</v>
      </c>
      <c r="D54" s="215">
        <v>44617</v>
      </c>
      <c r="E54" t="s">
        <v>260</v>
      </c>
      <c r="F54" s="192" t="s">
        <v>610</v>
      </c>
      <c r="G54" s="192"/>
      <c r="H54" s="229"/>
    </row>
    <row r="55" spans="1:9" ht="29.25">
      <c r="A55" s="64">
        <v>47</v>
      </c>
      <c r="B55" s="236" t="s">
        <v>274</v>
      </c>
      <c r="C55" s="215">
        <v>45232</v>
      </c>
      <c r="D55" s="215">
        <v>44657</v>
      </c>
      <c r="E55" t="s">
        <v>273</v>
      </c>
      <c r="F55" s="192" t="s">
        <v>610</v>
      </c>
      <c r="G55" s="192"/>
      <c r="H55" s="229"/>
    </row>
    <row r="56" spans="1:9" ht="15">
      <c r="A56" s="64">
        <v>48</v>
      </c>
      <c r="B56" s="236" t="s">
        <v>285</v>
      </c>
      <c r="C56" s="215">
        <v>45246</v>
      </c>
      <c r="D56" s="215">
        <v>44781</v>
      </c>
      <c r="E56" t="s">
        <v>605</v>
      </c>
      <c r="F56" s="192" t="s">
        <v>610</v>
      </c>
      <c r="G56" s="192"/>
      <c r="H56" s="229"/>
    </row>
    <row r="57" spans="1:9" ht="15">
      <c r="A57" s="64">
        <v>49</v>
      </c>
      <c r="B57" s="236" t="s">
        <v>305</v>
      </c>
      <c r="C57" s="215">
        <v>45257</v>
      </c>
      <c r="D57" s="215">
        <v>44951</v>
      </c>
      <c r="E57" t="s">
        <v>304</v>
      </c>
      <c r="F57" s="192" t="s">
        <v>610</v>
      </c>
      <c r="G57" s="192"/>
      <c r="H57" s="229"/>
    </row>
    <row r="58" spans="1:9" ht="43.5">
      <c r="A58" s="64">
        <v>50</v>
      </c>
      <c r="B58" s="236" t="s">
        <v>471</v>
      </c>
      <c r="C58" s="215">
        <v>45273</v>
      </c>
      <c r="D58" s="215">
        <v>44818</v>
      </c>
      <c r="E58" t="s">
        <v>288</v>
      </c>
      <c r="F58" s="192" t="s">
        <v>610</v>
      </c>
      <c r="G58" s="192"/>
      <c r="H58" s="229"/>
    </row>
    <row r="59" spans="1:9" ht="15">
      <c r="A59" s="64">
        <v>51</v>
      </c>
      <c r="B59" s="236" t="s">
        <v>582</v>
      </c>
      <c r="C59" s="215">
        <v>45278</v>
      </c>
      <c r="D59" s="228"/>
      <c r="F59" s="192"/>
      <c r="G59" s="192"/>
      <c r="H59" s="229"/>
    </row>
    <row r="60" spans="1:9" ht="29.25">
      <c r="A60" s="64">
        <v>52</v>
      </c>
      <c r="B60" s="236" t="s">
        <v>272</v>
      </c>
      <c r="C60" s="215">
        <v>45315</v>
      </c>
      <c r="D60" s="215">
        <v>44650</v>
      </c>
      <c r="E60" t="s">
        <v>271</v>
      </c>
      <c r="F60" s="192" t="s">
        <v>610</v>
      </c>
      <c r="G60" s="192"/>
      <c r="H60" s="229"/>
    </row>
    <row r="61" spans="1:9" ht="29.25">
      <c r="A61" s="64">
        <v>53</v>
      </c>
      <c r="B61" s="236" t="s">
        <v>270</v>
      </c>
      <c r="C61" s="215">
        <v>45328</v>
      </c>
      <c r="D61" s="215">
        <v>44648</v>
      </c>
      <c r="E61" t="s">
        <v>269</v>
      </c>
      <c r="F61" s="192" t="s">
        <v>610</v>
      </c>
      <c r="G61" s="192"/>
      <c r="H61" s="229"/>
    </row>
    <row r="62" spans="1:9" ht="33.75" customHeight="1">
      <c r="A62" s="64">
        <v>54</v>
      </c>
      <c r="B62" s="236" t="s">
        <v>606</v>
      </c>
      <c r="C62" s="215">
        <v>45330</v>
      </c>
      <c r="D62" s="215">
        <v>44783</v>
      </c>
      <c r="E62" t="s">
        <v>286</v>
      </c>
      <c r="F62" s="192" t="s">
        <v>610</v>
      </c>
      <c r="G62" s="192"/>
      <c r="H62" s="229"/>
    </row>
    <row r="63" spans="1:9" ht="15" customHeight="1">
      <c r="A63" s="21">
        <v>55</v>
      </c>
      <c r="B63" s="265" t="s">
        <v>308</v>
      </c>
      <c r="C63" s="266">
        <v>45344</v>
      </c>
      <c r="D63" s="215">
        <v>44956</v>
      </c>
      <c r="E63" t="s">
        <v>306</v>
      </c>
      <c r="F63" s="192" t="s">
        <v>610</v>
      </c>
      <c r="G63" s="192"/>
      <c r="H63" s="229"/>
    </row>
    <row r="64" spans="1:9" ht="29.25">
      <c r="A64" s="64">
        <v>56</v>
      </c>
      <c r="B64" s="236" t="s">
        <v>266</v>
      </c>
      <c r="C64" s="215">
        <v>45357</v>
      </c>
      <c r="D64" s="215">
        <v>44641</v>
      </c>
      <c r="E64" s="173" t="s">
        <v>265</v>
      </c>
      <c r="F64" s="192" t="s">
        <v>610</v>
      </c>
      <c r="G64" s="3"/>
      <c r="H64" s="267"/>
      <c r="I64" s="82"/>
    </row>
    <row r="65" spans="1:9" ht="15" customHeight="1">
      <c r="A65" s="64">
        <v>57</v>
      </c>
      <c r="B65" s="236" t="s">
        <v>303</v>
      </c>
      <c r="C65" s="215">
        <v>45357</v>
      </c>
      <c r="D65" s="215">
        <v>44909</v>
      </c>
      <c r="E65" s="173" t="s">
        <v>302</v>
      </c>
      <c r="F65" s="192" t="s">
        <v>610</v>
      </c>
      <c r="G65" s="192"/>
      <c r="H65" s="229"/>
      <c r="I65" s="82"/>
    </row>
    <row r="66" spans="1:9" ht="32.25" customHeight="1">
      <c r="A66" s="64">
        <v>58</v>
      </c>
      <c r="B66" s="236" t="s">
        <v>582</v>
      </c>
      <c r="C66" s="215">
        <v>45369</v>
      </c>
      <c r="D66" s="228"/>
      <c r="E66" s="173"/>
      <c r="F66" s="192"/>
      <c r="G66" s="192"/>
      <c r="H66" s="192"/>
      <c r="I66" s="82"/>
    </row>
    <row r="67" spans="1:9" ht="29.25">
      <c r="A67" s="64">
        <v>59</v>
      </c>
      <c r="B67" s="236" t="s">
        <v>332</v>
      </c>
      <c r="C67" s="266">
        <v>45378</v>
      </c>
      <c r="D67" s="215">
        <v>45133</v>
      </c>
      <c r="E67" s="173" t="s">
        <v>330</v>
      </c>
      <c r="F67" s="192" t="s">
        <v>610</v>
      </c>
      <c r="G67" s="192"/>
      <c r="H67" s="192"/>
      <c r="I67" s="82"/>
    </row>
    <row r="68" spans="1:9" ht="29.25">
      <c r="A68" s="21">
        <v>60</v>
      </c>
      <c r="B68" s="348" t="s">
        <v>315</v>
      </c>
      <c r="C68" s="268">
        <v>45428</v>
      </c>
      <c r="D68" s="231">
        <v>45000</v>
      </c>
      <c r="E68" s="264" t="s">
        <v>314</v>
      </c>
      <c r="F68" s="232" t="s">
        <v>610</v>
      </c>
      <c r="G68" s="232"/>
      <c r="H68" s="233"/>
    </row>
    <row r="69" spans="1:9" ht="15">
      <c r="A69" s="269"/>
      <c r="B69" s="98"/>
      <c r="C69" s="224"/>
      <c r="D69" s="224"/>
      <c r="E69" s="13" t="s">
        <v>615</v>
      </c>
      <c r="F69" s="248">
        <f>COUNTIF(F9:F68,"X")</f>
        <v>33</v>
      </c>
      <c r="G69" s="248">
        <f>COUNTIF(G9:G68,"X")</f>
        <v>3</v>
      </c>
      <c r="H69" s="248">
        <f>COUNTIF(H9:H68,"X")</f>
        <v>3</v>
      </c>
    </row>
    <row r="70" spans="1:9">
      <c r="A70" s="262"/>
      <c r="C70" s="215"/>
      <c r="D70" s="215"/>
    </row>
    <row r="71" spans="1:9">
      <c r="A71" s="263"/>
      <c r="C71" s="215"/>
      <c r="D71" s="215"/>
    </row>
    <row r="72" spans="1:9">
      <c r="A72" s="263"/>
      <c r="C72" s="215"/>
      <c r="D72" s="215"/>
      <c r="E72" s="215"/>
    </row>
    <row r="73" spans="1:9">
      <c r="A73" s="21"/>
      <c r="C73" s="215"/>
      <c r="D73" s="215"/>
      <c r="E73" s="215"/>
    </row>
    <row r="74" spans="1:9">
      <c r="A74" s="21"/>
      <c r="C74" s="215"/>
      <c r="D74" s="215"/>
      <c r="E74" s="215"/>
    </row>
    <row r="75" spans="1:9">
      <c r="A75" s="21"/>
      <c r="C75" s="215"/>
      <c r="D75" s="215"/>
      <c r="E75" s="215"/>
    </row>
    <row r="76" spans="1:9">
      <c r="A76" s="21"/>
      <c r="C76" s="215"/>
      <c r="D76" s="215"/>
      <c r="E76" s="215"/>
    </row>
    <row r="77" spans="1:9">
      <c r="A77" s="21"/>
      <c r="C77" s="215"/>
      <c r="D77" s="215"/>
      <c r="E77" s="215"/>
    </row>
    <row r="78" spans="1:9">
      <c r="A78" s="21"/>
      <c r="C78" s="215"/>
      <c r="D78" s="215"/>
      <c r="E78" s="215"/>
    </row>
    <row r="79" spans="1:9">
      <c r="A79" s="21"/>
      <c r="C79" s="215"/>
      <c r="D79" s="215"/>
      <c r="E79" s="215"/>
    </row>
    <row r="80" spans="1:9">
      <c r="A80" s="21"/>
      <c r="C80" s="215"/>
      <c r="D80" s="215"/>
      <c r="E80" s="215"/>
    </row>
    <row r="81" spans="1:5">
      <c r="A81" s="21"/>
      <c r="C81" s="215"/>
      <c r="D81" s="215"/>
      <c r="E81" s="215"/>
    </row>
    <row r="82" spans="1:5">
      <c r="A82" s="21"/>
      <c r="C82" s="215"/>
      <c r="D82" s="215"/>
      <c r="E82" s="215"/>
    </row>
    <row r="83" spans="1:5">
      <c r="A83" s="21"/>
      <c r="C83" s="215"/>
      <c r="D83" s="215"/>
      <c r="E83" s="215"/>
    </row>
    <row r="84" spans="1:5">
      <c r="A84" s="21"/>
      <c r="C84" s="215"/>
      <c r="D84" s="215"/>
      <c r="E84" s="215"/>
    </row>
    <row r="85" spans="1:5">
      <c r="A85" s="21"/>
      <c r="C85" s="215"/>
      <c r="D85" s="215"/>
      <c r="E85" s="215"/>
    </row>
    <row r="86" spans="1:5">
      <c r="A86" s="21"/>
      <c r="C86" s="215"/>
      <c r="D86" s="215"/>
      <c r="E86" s="215"/>
    </row>
    <row r="87" spans="1:5">
      <c r="A87" s="21"/>
      <c r="C87" s="215"/>
      <c r="D87" s="215"/>
      <c r="E87" s="215"/>
    </row>
    <row r="88" spans="1:5">
      <c r="C88" s="215"/>
      <c r="D88" s="215"/>
      <c r="E88" s="215"/>
    </row>
    <row r="89" spans="1:5">
      <c r="C89" s="215"/>
      <c r="D89" s="215"/>
      <c r="E89" s="215"/>
    </row>
    <row r="90" spans="1:5">
      <c r="C90" s="215"/>
      <c r="D90" s="215"/>
      <c r="E90" s="215"/>
    </row>
    <row r="91" spans="1:5">
      <c r="C91" s="215"/>
      <c r="D91" s="215"/>
      <c r="E91" s="215"/>
    </row>
    <row r="92" spans="1:5">
      <c r="C92" s="215"/>
      <c r="D92" s="215"/>
      <c r="E92" s="215"/>
    </row>
    <row r="93" spans="1:5">
      <c r="C93" s="215"/>
      <c r="D93" s="215"/>
      <c r="E93" s="215"/>
    </row>
    <row r="94" spans="1:5">
      <c r="C94" s="215"/>
      <c r="D94" s="215"/>
      <c r="E94" s="215"/>
    </row>
    <row r="95" spans="1:5">
      <c r="C95" s="215"/>
      <c r="D95" s="215"/>
      <c r="E95" s="215"/>
    </row>
    <row r="96" spans="1:5">
      <c r="C96" s="215"/>
      <c r="D96" s="215"/>
      <c r="E96" s="215"/>
    </row>
    <row r="97" spans="3:6">
      <c r="C97" s="215"/>
      <c r="D97" s="215"/>
      <c r="E97" s="215"/>
    </row>
    <row r="98" spans="3:6">
      <c r="C98" s="215"/>
      <c r="D98" s="215"/>
      <c r="E98" s="215"/>
    </row>
    <row r="99" spans="3:6">
      <c r="C99" s="215"/>
      <c r="D99" s="215"/>
      <c r="E99" s="215"/>
    </row>
    <row r="100" spans="3:6">
      <c r="C100" s="215"/>
      <c r="D100" s="215"/>
      <c r="E100" s="215"/>
    </row>
    <row r="101" spans="3:6">
      <c r="C101" s="215"/>
      <c r="D101" s="215"/>
      <c r="E101" s="215"/>
    </row>
    <row r="102" spans="3:6">
      <c r="C102" s="215"/>
      <c r="D102" s="215"/>
      <c r="E102" s="215"/>
    </row>
    <row r="103" spans="3:6">
      <c r="D103" s="215"/>
      <c r="E103" s="215"/>
    </row>
    <row r="104" spans="3:6">
      <c r="D104" s="215"/>
      <c r="E104" s="215"/>
    </row>
    <row r="105" spans="3:6">
      <c r="D105" s="215"/>
      <c r="E105" s="215"/>
    </row>
    <row r="106" spans="3:6">
      <c r="F106" s="14"/>
    </row>
  </sheetData>
  <mergeCells count="1">
    <mergeCell ref="E3:F3"/>
  </mergeCells>
  <hyperlinks>
    <hyperlink ref="B9" r:id="rId1" location="33-10948" xr:uid="{E8D0C3BE-69AB-4361-B460-CBC9DDD4D01B}"/>
    <hyperlink ref="B10" r:id="rId2" location="34-92727" xr:uid="{3D663E00-8FC7-4651-B474-3A1AD11B318A}"/>
    <hyperlink ref="B11" r:id="rId3" location="33-10984" display="https://www.sec.gov/rules/2021/09/adoption-updated-edgar-filer-manual-form-id-amendments - 33-10984" xr:uid="{E7F24E5F-2F34-4796-93C7-9EBCDDC35430}"/>
    <hyperlink ref="B12" r:id="rId4" location="33-10997" display="https://www.sec.gov/rules/2021/10/filing-fee-disclosure-and-payment-methods-modernization - 33-10997" xr:uid="{7A7205A0-98DF-4417-B5A6-A75CA572E136}"/>
    <hyperlink ref="B13" r:id="rId5" location="IA-5904" display="https://www.sec.gov/rules/2021/11/performance-based-investment-advisory-fees - IA-5904" xr:uid="{5CE5A4FA-DD8F-4CCC-8C31-7307ACC1AF99}"/>
    <hyperlink ref="B14" r:id="rId6" location="34-93596" display="https://www.sec.gov/rules/2021/11/universal-proxy - 34-93596" xr:uid="{7F4DA2BE-F357-42E4-BE3D-6269FBE4D268}"/>
    <hyperlink ref="B15" r:id="rId7" location="34-93701" display="https://www.sec.gov/rules/2021/12/holding-foreign-companies-accountable-act-disclosure - 34-93701" xr:uid="{6D54331C-FFC0-4B94-B3FA-5BF735B37F97}"/>
    <hyperlink ref="B16" r:id="rId8" location="33-11016" display="https://www.sec.gov/rules/2021/12/adoption-updated-edgar-filer-manual - 33-11016" xr:uid="{B6CCCD51-BDE2-4E03-9B13-BF9B13C01D10}"/>
    <hyperlink ref="B17" r:id="rId9" location="33-11043" display="https://www.sec.gov/rules/2022/03/adoption-updated-edgar-filer-manual - 33-11043" xr:uid="{8DCF5A04-E3D2-42FE-9CFC-7199960DD50C}"/>
    <hyperlink ref="B18" r:id="rId10" location="33-11043" display="https://www.sec.gov/rules/2022/03/adoption-updated-edgar-filer-manual - 33-11043" xr:uid="{10871C6C-87E8-4E35-A4C3-268C4594B7C5}"/>
    <hyperlink ref="B19" r:id="rId11" location="33-11047" display="https://www.sec.gov/rules/2022/03/technical-amendments-commission-rules-and-forms - 33-11047" xr:uid="{11ED4189-A815-494D-913D-B7C4FCF3F256}"/>
    <hyperlink ref="B20" r:id="rId12" location="33-11070" display="https://www.sec.gov/rules/2021/11/updating-edgar-filing-requirements - 33-11070" xr:uid="{559F999F-7674-4EAC-BCB1-AC706286B1D9}"/>
    <hyperlink ref="B21" r:id="rId13" location="34-95148" display="https://www.sec.gov/rules/2021/11/electronic-submission-applications-orders-under-advisers-act-and-investment-company - 34-95148" xr:uid="{6EB05CCA-2E87-4DAD-8521-3B19758714D2}"/>
    <hyperlink ref="B22" r:id="rId14" location="34-95266" display="https://www.sec.gov/rules/2022/07/proxy-voting-advice - 34-95266" xr:uid="{FEB68AD6-86A9-4CC3-B9E1-4FDF435FB84B}"/>
    <hyperlink ref="B23" r:id="rId15" location="33-11082" display="https://www.sec.gov/rules/2022/07/adoption-updated-edgar-filer-manual - 33-11082" xr:uid="{5DA964D5-4A19-454A-AF98-B72912B3374B}"/>
    <hyperlink ref="B24" r:id="rId16" location="34-95607" display="https://www.sec.gov/rules/2022/08/pay-versus-performance - 34-95607" xr:uid="{3C0E8BE2-B578-40EA-8A13-C5481EC8B4FF}"/>
    <hyperlink ref="B25" r:id="rId17" location="34-95620" display="https://www.sec.gov/rules/2022/08/whistleblower-program-rules - 34-95620" xr:uid="{EF6AFE72-54DE-4095-8FAB-B8D7D07D32AF}"/>
    <hyperlink ref="B26" r:id="rId18" location="33-11098" display="https://www.sec.gov/rules/2022/09/inflation-adjustments-under-titles-i-and-iii-jobs-act - 33-11098" xr:uid="{D3DC0187-0B0E-4B3A-AE9E-6D0FEC0B14D5}"/>
    <hyperlink ref="B28" r:id="rId19" location="34-96034" display="https://www.sec.gov/rules/2022/10/electronic-recordkeeping-requirements-broker-dealers-security-based-swap-dealers-and - 34-96034" xr:uid="{20740AD1-C7B3-4FFF-AA13-6D7519A399E7}"/>
    <hyperlink ref="B29" r:id="rId20" location="33-11125" display="https://www.sec.gov/rules/2022/10/tailored-shareholder-reports-mutual-funds-and-exchange-traded-funds-fee-information - 33-11125" xr:uid="{79ED1198-96F3-4890-89A0-D9958B708F8E}"/>
    <hyperlink ref="B30" r:id="rId21" location="33-11126" display="https://www.sec.gov/rules/2021/10/listing-standards-recovery-erroneously-awarded-compensation - 33-11126" xr:uid="{636D778D-E2AA-41FE-A92D-2F575125A6CD}"/>
    <hyperlink ref="B31" r:id="rId22" location="33-11131" display="https://www.sec.gov/rules/2022/11/enhanced-reporting-proxy-votes-registered-management-investment-companies-reporting - 33-11131" xr:uid="{747761AF-23C5-41A0-9686-56C3F1038D0C}"/>
    <hyperlink ref="B32" r:id="rId23" location="33-11138" display="https://www.sec.gov/rules/2022/12/insider-trading-arrangements-and-related-disclosures - 33-11138" xr:uid="{A5F084F7-DBE1-4B56-9760-BA93D7C7C511}"/>
    <hyperlink ref="B33" r:id="rId24" location="33-11139" display="https://www.sec.gov/rules/2022/12/technical-amendments-commission-rules - 33-11139" xr:uid="{2E3BE164-BA90-4313-90CB-F7C5BEEAF935}"/>
    <hyperlink ref="B34" r:id="rId25" location="33-11140" display="https://www.sec.gov/rules/2022/12/adoption-updated-edgar-filer-manual - 33-11140" xr:uid="{DCCB4CEC-521E-4081-92AD-5B3806C5BE74}"/>
    <hyperlink ref="B35" r:id="rId26" location="34-96930" display="https://www.sec.gov/rules/2023/02/shortening-securities-transaction-settlement-cycle - 34-96930" xr:uid="{9C6BAB09-AA7C-4A98-9DD7-2F9627E05A70}"/>
    <hyperlink ref="B36" r:id="rId27" location="33-11159" display="https://www.sec.gov/rules/2023/02/extending-form-144-edgar-filing-hours - 33-11159" xr:uid="{F36A8F68-0F49-4C90-8D81-DE3BB498E4A7}"/>
    <hyperlink ref="B37" r:id="rId28" location="33-11168" display="https://www.sec.gov/rules/2023/03/adoption-updated-edgar-filer-manual-conformed-federal-register-version - 33-11168" xr:uid="{4B576BCE-8F69-47CB-AA52-26EF8BF7BD83}"/>
    <hyperlink ref="B38" r:id="rId29" location="34-97424" display="https://www.sec.gov/rules/2021/12/share-repurchase-disclosure-modernization - 34-97424" xr:uid="{8615B11C-7D60-4EE4-9CFC-25766EF089EF}"/>
    <hyperlink ref="B40" r:id="rId30" location="34-97478" display="https://www.sec.gov/rules/2023/05/technical-amendments-form-bd-and-form-bdw - 34-97478" xr:uid="{F6DBC769-6152-4CF3-916F-6B0B03560D88}"/>
    <hyperlink ref="B41" r:id="rId31" location="33-11197" display="https://www.sec.gov/rules/2023/05/33-11197 - 33-11197" xr:uid="{CE82A6F7-EF6A-4108-9E1D-5B9DB39C8E6D}"/>
    <hyperlink ref="B42" r:id="rId32" location="34-97656" display="https://www.sec.gov/rules/2023/06/s7-32-10 - 34-97656" xr:uid="{A0B1CA26-5310-4BF7-A9AB-0315F77AD46C}"/>
    <hyperlink ref="B43" r:id="rId33" location="34-97657" display="https://www.sec.gov/rules/2022/03/removal-references-credit-ratings-regulation-m - 34-97657" xr:uid="{D071247D-23C7-4549-9090-1445BF7DEE91}"/>
    <hyperlink ref="B44" r:id="rId34" location="33-11205" display="https://www.sec.gov/rules/2023/06/33-11205 - 33-11205" xr:uid="{F5D13811-F854-4936-8882-784A949D0B37}"/>
    <hyperlink ref="B45" r:id="rId35" location="33-11211" display="https://www.sec.gov/rules/2021/12/money-market-fund-reforms - 33-11211" xr:uid="{CBD5DBAF-2EF4-4B56-AB39-8C9A56BA5247}"/>
    <hyperlink ref="B46" r:id="rId36" location="33-11216" display="https://www.sec.gov/rules/2022/03/cybersecurity-risk-management-strategy-governance-and-incident-disclosure - 33-11216" xr:uid="{2BFD211F-C29F-48AF-B697-D3751DF0817E}"/>
    <hyperlink ref="B47" r:id="rId37" location="34-98202" display="https://www.sec.gov/rules/2015/03/exemption-certain-exchange-members - 34-98202" xr:uid="{8DFBAE4A-71D1-440E-8F6C-D2B24B89EF9D}"/>
    <hyperlink ref="B48" r:id="rId38" location="IA-6383" display="https://www.sec.gov/rules/2022/05/private-fund-advisers-documentation-registered-investment-adviser-compliance-reviews - IA-6383" xr:uid="{AD75576D-A1FC-433C-8D95-9B5D71611264}"/>
    <hyperlink ref="B49" r:id="rId39" location="33-11235" display="https://www.sec.gov/rules/2023/09/33-11235 - 33-11235" xr:uid="{A1E9B9EB-9050-4DB0-93E3-7BAFFE0F66ED}"/>
    <hyperlink ref="B50" r:id="rId40" location="33-11238A" display="https://www.sec.gov/rules/2022/05/investment-company-names - 33-11238A" xr:uid="{80CF8A23-0E16-472D-8F72-D3C3529B32A5}"/>
    <hyperlink ref="B51" r:id="rId41" location="34-98437" display="https://www.sec.gov/rules/2023/02/commissions-privacy-act-regulations - 34-98437" xr:uid="{96BE964B-B12F-4D49-9547-F82E00C6B680}"/>
    <hyperlink ref="B52" r:id="rId42" location="33-11253" display="https://www.sec.gov/rules/2022/02/modernization-beneficial-ownership-reporting - 33-11253" xr:uid="{352CD08D-9740-4C84-88B1-6E841655FB29}"/>
    <hyperlink ref="B53" r:id="rId43" location="34-98737" display="https://www.sec.gov/rules/2021/11/reporting-securities-loans - 34-98737" xr:uid="{948713B2-3CB3-45CF-BD3F-581320BBC037}"/>
    <hyperlink ref="B54" r:id="rId44" location="34-98738" display="https://www.sec.gov/rules/2022/02/notice-text-proposed-amendments-national-market-system-plan-governing-consolidated - 34-98738" xr:uid="{8C546533-6824-4CFC-BEF7-F581C0DB1FB4}"/>
    <hyperlink ref="B55" r:id="rId45" location="34-98845" display="https://www.sec.gov/rules/2022/04/rules-relating-security-based-swap-execution-and-registration-and-regulation-security - 34-98845" xr:uid="{CD8CC820-60F3-4AB5-A4C6-2EF56BC6751A}"/>
    <hyperlink ref="B56" r:id="rId46" location="34-98959" display="https://www.sec.gov/rules/2022/08/clearing-agency-governance-and-conflicts-interest - 34-98959" xr:uid="{0F2DDEFC-C244-4128-A6FC-82D097978E7E}"/>
    <hyperlink ref="B57" r:id="rId47" location="33-11254" display="https://www.sec.gov/rules/2023/01/prohibition-against-conflicts-interest-certain-securitizations - 33-11254" xr:uid="{84280900-310B-43F0-BB6C-CFD82BB07A2C}"/>
    <hyperlink ref="B58" r:id="rId48" location="34-99149" display="https://www.sec.gov/rules/2022/09/standards-covered-clearing-agencies-us-treasury-securities-and-application-broker - 34-99149" xr:uid="{9A3AE6C7-C92F-4585-BC42-0BF64A8C3B6B}"/>
    <hyperlink ref="B59" r:id="rId49" location="33-11259" display="https://www.sec.gov/rules/2023/12/33-11259 - 33-11259" xr:uid="{F057F679-2651-40B7-93A4-4B917EA609DA}"/>
    <hyperlink ref="B60" r:id="rId50" location="33-11265" display="https://www.sec.gov/rules/2022/03/special-purpose-acquisition-companies-shell-companies-and-projections - 33-11265" xr:uid="{DF09F487-91F8-425E-AB4C-5A6F104D952A}"/>
    <hyperlink ref="B61" r:id="rId51" location="34-99477" display="https://www.sec.gov/rules/2022/03/further-definition-a-part-a-regular-business-definition-dealer-and-government - 34-99477" xr:uid="{B1B4DB29-D53A-44F7-9AC4-515B5370BFD8}"/>
    <hyperlink ref="B62" r:id="rId52" location="IA-6546" display="https://www.sec.gov/rules/2022/08/form-pf-reporting-requirements-all-filers-and-large-hedge-fund-advisers - IA-6546" xr:uid="{26EABB04-B1C5-4C70-A503-D68D23093CD7}"/>
    <hyperlink ref="B27" r:id="rId53" location="33-11101" display="https://www.sec.gov/rules/2022/09/adoption-updated-edgar-filer-manual - 33-11101" xr:uid="{9462F249-7B11-4239-9FAF-80B34608BAFD}"/>
    <hyperlink ref="B39" r:id="rId54" location="IA-6297" display="https://www.sec.gov/rules/2022/01/amendments-form-pf-require-current-reporting-and-amend-reporting-requirements-large - IA-6297" xr:uid="{8F679B04-3D2A-41CF-A5D8-71D84EE29880}"/>
    <hyperlink ref="B63" r:id="rId55" location="34-99582" xr:uid="{ED9F522C-6F37-4079-AB8D-6E8428626F70}"/>
    <hyperlink ref="B64" r:id="rId56" location="33-11275" xr:uid="{C68C7170-F538-498D-82E9-A4AC5CA5AA3B}"/>
    <hyperlink ref="B65" r:id="rId57" location="34-99679" xr:uid="{335D8BA1-3DDA-48E9-991E-FEE8D021B137}"/>
    <hyperlink ref="B66" r:id="rId58" location="33-11277" xr:uid="{B0A7B2D4-B42D-400F-8FD6-987CCEEC5628}"/>
    <hyperlink ref="A1" location="'Table of Contents'!A1" display="Back to Table of Contents" xr:uid="{149B1D7B-233D-4B56-893F-384858488AF6}"/>
    <hyperlink ref="B68" r:id="rId59" location="34-100155" xr:uid="{1BCF4815-2ACE-4483-A26E-653B8018F369}"/>
  </hyperlinks>
  <pageMargins left="0.7" right="0.7" top="0.75" bottom="0.75" header="0.3" footer="0.3"/>
  <pageSetup orientation="portrait" horizontalDpi="300" verticalDpi="0" r:id="rId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589D-6D7C-4B2A-8013-0AA40C4782B5}">
  <dimension ref="A1:P108"/>
  <sheetViews>
    <sheetView zoomScaleNormal="100" workbookViewId="0"/>
  </sheetViews>
  <sheetFormatPr defaultRowHeight="14.25"/>
  <cols>
    <col min="1" max="1" width="20.75" customWidth="1"/>
    <col min="2" max="2" width="108.25" customWidth="1"/>
    <col min="3" max="3" width="16.25" customWidth="1"/>
    <col min="4" max="4" width="21.25" customWidth="1"/>
    <col min="5" max="5" width="19.625" customWidth="1"/>
    <col min="6" max="6" width="20.125" customWidth="1"/>
    <col min="7" max="7" width="25.25" customWidth="1"/>
    <col min="8" max="8" width="34.125" customWidth="1"/>
    <col min="9" max="9" width="30" style="8" customWidth="1"/>
    <col min="10" max="10" width="14.125" customWidth="1"/>
    <col min="11" max="11" width="14.5" customWidth="1"/>
    <col min="12" max="12" width="16.25" customWidth="1"/>
    <col min="13" max="13" width="15.625" customWidth="1"/>
    <col min="14" max="14" width="10.625" customWidth="1"/>
  </cols>
  <sheetData>
    <row r="1" spans="1:9" ht="20.25">
      <c r="A1" s="287" t="s">
        <v>704</v>
      </c>
    </row>
    <row r="3" spans="1:9" ht="15">
      <c r="A3" s="102" t="s">
        <v>369</v>
      </c>
    </row>
    <row r="4" spans="1:9">
      <c r="A4" s="101" t="s">
        <v>370</v>
      </c>
      <c r="E4" s="377" t="s">
        <v>356</v>
      </c>
      <c r="F4" s="378"/>
      <c r="G4" s="378"/>
      <c r="H4" s="379"/>
      <c r="I4"/>
    </row>
    <row r="5" spans="1:9">
      <c r="A5" s="101" t="s">
        <v>371</v>
      </c>
      <c r="E5" s="93"/>
      <c r="F5" s="377" t="s">
        <v>357</v>
      </c>
      <c r="G5" s="379"/>
      <c r="H5" s="94" t="s">
        <v>368</v>
      </c>
      <c r="I5"/>
    </row>
    <row r="6" spans="1:9">
      <c r="E6" s="95"/>
      <c r="F6" s="377" t="s">
        <v>374</v>
      </c>
      <c r="G6" s="379"/>
      <c r="H6" s="94" t="s">
        <v>372</v>
      </c>
      <c r="I6"/>
    </row>
    <row r="7" spans="1:9" ht="15" thickBot="1">
      <c r="H7" s="173"/>
      <c r="I7" s="173"/>
    </row>
    <row r="8" spans="1:9" ht="15">
      <c r="B8" s="159" t="s">
        <v>353</v>
      </c>
      <c r="C8" s="44"/>
      <c r="I8"/>
    </row>
    <row r="9" spans="1:9">
      <c r="B9" s="163" t="s">
        <v>391</v>
      </c>
      <c r="C9" s="37">
        <f>COUNT(A29:A31,A34:A52,A55:A75,A78:A90)</f>
        <v>55</v>
      </c>
      <c r="D9" s="374" t="s">
        <v>625</v>
      </c>
      <c r="I9"/>
    </row>
    <row r="10" spans="1:9">
      <c r="B10" s="193" t="s">
        <v>392</v>
      </c>
      <c r="C10" s="38">
        <f>COUNTIFS(F29:F90,"&gt;5/4/2017",F29:F90,"&lt;12/23/2020")</f>
        <v>45</v>
      </c>
      <c r="D10" s="374"/>
      <c r="I10"/>
    </row>
    <row r="11" spans="1:9">
      <c r="B11" s="193" t="s">
        <v>695</v>
      </c>
      <c r="C11" s="37">
        <f>COUNTIFS(F29:F90,"&gt;12/23/2020")+COUNTIF(F29:F90,"TBD")</f>
        <v>10</v>
      </c>
      <c r="D11" s="374"/>
      <c r="I11"/>
    </row>
    <row r="12" spans="1:9">
      <c r="B12" s="193" t="s">
        <v>393</v>
      </c>
      <c r="C12" s="37">
        <f>COUNT(A29:A31,A34:A52,A56:A75,A78:A90)</f>
        <v>54</v>
      </c>
      <c r="D12" s="374" t="s">
        <v>396</v>
      </c>
      <c r="I12"/>
    </row>
    <row r="13" spans="1:9">
      <c r="B13" s="193" t="s">
        <v>394</v>
      </c>
      <c r="C13" s="37">
        <f>COUNT(A55)</f>
        <v>1</v>
      </c>
      <c r="D13" s="374"/>
      <c r="I13"/>
    </row>
    <row r="14" spans="1:9">
      <c r="B14" s="193" t="s">
        <v>390</v>
      </c>
      <c r="C14" s="37">
        <v>0</v>
      </c>
      <c r="D14" s="374"/>
      <c r="I14"/>
    </row>
    <row r="15" spans="1:9">
      <c r="B15" s="162" t="s">
        <v>395</v>
      </c>
      <c r="C15" s="45">
        <f>SUM(J29:J31,J34:J52,J55:J58)</f>
        <v>5862</v>
      </c>
      <c r="I15"/>
    </row>
    <row r="16" spans="1:9">
      <c r="B16" s="162" t="s">
        <v>397</v>
      </c>
      <c r="C16" s="46">
        <f>('1. Gensler (2021-Present)'!C16-C15)/C15</f>
        <v>2.202490617536677</v>
      </c>
      <c r="I16"/>
    </row>
    <row r="17" spans="1:14">
      <c r="B17" s="163" t="s">
        <v>111</v>
      </c>
      <c r="C17" s="47">
        <f>AVERAGE(J29:J31,J34:J52,J55:J75,J78:J90)</f>
        <v>224.64285714285714</v>
      </c>
      <c r="I17"/>
    </row>
    <row r="18" spans="1:14">
      <c r="B18" s="163" t="s">
        <v>361</v>
      </c>
      <c r="C18" s="47">
        <f>AVERAGE(J29:J31,J34:J52,J56:J75,J78:J90)</f>
        <v>216.03636363636363</v>
      </c>
      <c r="I18"/>
    </row>
    <row r="19" spans="1:14">
      <c r="B19" s="163" t="s">
        <v>113</v>
      </c>
      <c r="C19" s="47">
        <f>AVERAGE(K29:K31,K34:K52,K55:K75,K78:K90)</f>
        <v>90.63636363636364</v>
      </c>
      <c r="I19"/>
    </row>
    <row r="20" spans="1:14">
      <c r="B20" s="163" t="s">
        <v>360</v>
      </c>
      <c r="C20" s="47">
        <f>AVERAGE(K29:K31,K34:K52,K56:K75,K78:K90)</f>
        <v>86.351851851851848</v>
      </c>
      <c r="I20"/>
    </row>
    <row r="21" spans="1:14">
      <c r="B21" s="163" t="s">
        <v>381</v>
      </c>
      <c r="C21" s="48">
        <f>AVERAGE(G29:G31,G34:G52,G55:G75,G78:G90)</f>
        <v>55.928571428571431</v>
      </c>
      <c r="I21"/>
    </row>
    <row r="22" spans="1:14">
      <c r="B22" s="163" t="s">
        <v>382</v>
      </c>
      <c r="C22" s="47">
        <f>AVERAGE(H29:H31,H34:H52,H55:H75,H78:H90)</f>
        <v>83.107142857142861</v>
      </c>
      <c r="I22"/>
    </row>
    <row r="23" spans="1:14" ht="15" thickBot="1">
      <c r="B23" s="164" t="s">
        <v>565</v>
      </c>
      <c r="C23" s="203">
        <f>('9. Finalizations Comparison'!C19-'9. Finalizations Comparison'!C18)/'9. Finalizations Comparison'!C18</f>
        <v>0.375</v>
      </c>
      <c r="D23" s="25"/>
      <c r="I23"/>
    </row>
    <row r="24" spans="1:14">
      <c r="C24" s="204"/>
    </row>
    <row r="25" spans="1:14" ht="17.100000000000001" customHeight="1">
      <c r="A25" s="1"/>
      <c r="B25" s="2" t="s">
        <v>334</v>
      </c>
      <c r="C25" s="2"/>
      <c r="D25" s="2"/>
      <c r="E25" s="2"/>
      <c r="F25" s="2"/>
      <c r="G25" s="2"/>
      <c r="H25" s="2"/>
      <c r="I25" s="73"/>
      <c r="J25" s="2"/>
      <c r="K25" s="40"/>
      <c r="L25" s="2"/>
      <c r="M25" s="3"/>
      <c r="N25" s="3"/>
    </row>
    <row r="26" spans="1:14" ht="29.1" customHeight="1">
      <c r="A26" s="382">
        <v>2017</v>
      </c>
      <c r="B26" s="39"/>
      <c r="C26" s="375" t="s">
        <v>7</v>
      </c>
      <c r="D26" s="375" t="s">
        <v>8</v>
      </c>
      <c r="E26" s="375" t="s">
        <v>9</v>
      </c>
      <c r="F26" s="375" t="s">
        <v>10</v>
      </c>
      <c r="G26" s="375" t="s">
        <v>365</v>
      </c>
      <c r="H26" s="375" t="s">
        <v>367</v>
      </c>
      <c r="I26" s="375" t="s">
        <v>11</v>
      </c>
      <c r="J26" s="375" t="s">
        <v>5</v>
      </c>
      <c r="K26" s="375" t="s">
        <v>6</v>
      </c>
      <c r="L26" s="375" t="s">
        <v>366</v>
      </c>
      <c r="M26" s="383"/>
      <c r="N26" s="383"/>
    </row>
    <row r="27" spans="1:14" ht="15">
      <c r="A27" s="382"/>
      <c r="B27" s="39"/>
      <c r="C27" s="376"/>
      <c r="D27" s="376"/>
      <c r="E27" s="376"/>
      <c r="F27" s="376"/>
      <c r="G27" s="376"/>
      <c r="H27" s="376"/>
      <c r="I27" s="376"/>
      <c r="J27" s="376"/>
      <c r="K27" s="376"/>
      <c r="L27" s="376"/>
      <c r="M27" s="383"/>
      <c r="N27" s="383"/>
    </row>
    <row r="28" spans="1:14" ht="38.25" customHeight="1" thickBot="1">
      <c r="A28" s="172" t="s">
        <v>541</v>
      </c>
      <c r="B28" s="43" t="s">
        <v>335</v>
      </c>
      <c r="C28" s="7"/>
      <c r="D28" s="7"/>
      <c r="E28" s="7"/>
      <c r="F28" s="74"/>
      <c r="G28" s="6"/>
      <c r="H28" s="6"/>
      <c r="I28" s="194"/>
      <c r="J28" s="6"/>
      <c r="K28" s="6"/>
    </row>
    <row r="29" spans="1:14" ht="15" thickTop="1">
      <c r="A29" s="99">
        <v>1</v>
      </c>
      <c r="B29" s="253" t="s">
        <v>116</v>
      </c>
      <c r="C29" s="5">
        <v>42930</v>
      </c>
      <c r="D29" s="5">
        <v>42937</v>
      </c>
      <c r="E29" s="5">
        <v>42968</v>
      </c>
      <c r="F29" s="75">
        <v>43032</v>
      </c>
      <c r="G29">
        <f t="shared" ref="G29:G31" si="0">E29-D29</f>
        <v>31</v>
      </c>
      <c r="H29" s="32">
        <f>E29-C29</f>
        <v>38</v>
      </c>
      <c r="I29" t="s">
        <v>117</v>
      </c>
      <c r="J29">
        <v>48</v>
      </c>
      <c r="K29" s="8">
        <v>8</v>
      </c>
      <c r="M29" s="8"/>
    </row>
    <row r="30" spans="1:14">
      <c r="A30" s="64">
        <v>2</v>
      </c>
      <c r="B30" s="277" t="s">
        <v>118</v>
      </c>
      <c r="C30" s="5">
        <v>43019</v>
      </c>
      <c r="D30" s="5">
        <v>43041</v>
      </c>
      <c r="E30" s="5">
        <v>43102</v>
      </c>
      <c r="F30" s="75">
        <v>43544</v>
      </c>
      <c r="G30">
        <f t="shared" si="0"/>
        <v>61</v>
      </c>
      <c r="H30" s="33">
        <f>E30-C30</f>
        <v>83</v>
      </c>
      <c r="I30" t="s">
        <v>119</v>
      </c>
      <c r="J30" s="8">
        <v>253</v>
      </c>
      <c r="K30">
        <v>97</v>
      </c>
    </row>
    <row r="31" spans="1:14">
      <c r="A31" s="65">
        <v>3</v>
      </c>
      <c r="B31" s="278" t="s">
        <v>120</v>
      </c>
      <c r="C31" s="10">
        <v>43090</v>
      </c>
      <c r="D31" s="10">
        <v>43103</v>
      </c>
      <c r="E31" s="10">
        <v>43133</v>
      </c>
      <c r="F31" s="76">
        <v>43276</v>
      </c>
      <c r="G31" s="1">
        <f t="shared" si="0"/>
        <v>30</v>
      </c>
      <c r="H31" s="34">
        <f>E31-C31</f>
        <v>43</v>
      </c>
      <c r="I31" s="82" t="s">
        <v>121</v>
      </c>
      <c r="J31" s="1">
        <v>33</v>
      </c>
      <c r="K31" s="1">
        <v>0</v>
      </c>
    </row>
    <row r="32" spans="1:14" ht="15">
      <c r="B32" s="13" t="s">
        <v>30</v>
      </c>
      <c r="E32" s="13"/>
      <c r="F32" s="13" t="s">
        <v>31</v>
      </c>
      <c r="G32" s="12">
        <f>AVERAGE(G29:G31)</f>
        <v>40.666666666666664</v>
      </c>
      <c r="H32" s="35">
        <f>AVERAGE(H29:H31)</f>
        <v>54.666666666666664</v>
      </c>
      <c r="I32" s="196"/>
      <c r="J32">
        <f>SUM(J28:J31)</f>
        <v>334</v>
      </c>
      <c r="K32">
        <f>SUM(K28:K31)</f>
        <v>105</v>
      </c>
    </row>
    <row r="33" spans="1:16" ht="15">
      <c r="A33" s="39">
        <v>2018</v>
      </c>
      <c r="B33" s="39"/>
      <c r="F33" s="8"/>
      <c r="H33" s="33"/>
      <c r="I33"/>
    </row>
    <row r="34" spans="1:16">
      <c r="A34" s="64">
        <v>4</v>
      </c>
      <c r="B34" s="253" t="s">
        <v>122</v>
      </c>
      <c r="C34" s="5">
        <v>43173</v>
      </c>
      <c r="D34" s="5">
        <v>43178</v>
      </c>
      <c r="E34" s="5">
        <v>43238</v>
      </c>
      <c r="F34" s="75">
        <v>43433</v>
      </c>
      <c r="G34">
        <f t="shared" ref="G34:G52" si="1">E34-D34</f>
        <v>60</v>
      </c>
      <c r="H34" s="33">
        <f t="shared" ref="H34:H52" si="2">E34-C34</f>
        <v>65</v>
      </c>
      <c r="I34" t="s">
        <v>123</v>
      </c>
      <c r="J34">
        <v>60</v>
      </c>
      <c r="K34">
        <v>7</v>
      </c>
      <c r="P34" s="4"/>
    </row>
    <row r="35" spans="1:16">
      <c r="A35" s="64">
        <v>5</v>
      </c>
      <c r="B35" s="253" t="s">
        <v>124</v>
      </c>
      <c r="C35" s="5">
        <v>43173</v>
      </c>
      <c r="D35" s="5">
        <v>43185</v>
      </c>
      <c r="E35" s="5">
        <v>43245</v>
      </c>
      <c r="F35" s="75">
        <v>43453</v>
      </c>
      <c r="G35">
        <f t="shared" si="1"/>
        <v>60</v>
      </c>
      <c r="H35" s="33">
        <f t="shared" si="2"/>
        <v>72</v>
      </c>
      <c r="I35" t="s">
        <v>125</v>
      </c>
      <c r="J35">
        <v>267</v>
      </c>
      <c r="K35">
        <v>89</v>
      </c>
    </row>
    <row r="36" spans="1:16">
      <c r="A36" s="64">
        <v>6</v>
      </c>
      <c r="B36" s="253" t="s">
        <v>126</v>
      </c>
      <c r="C36" s="5">
        <v>43208</v>
      </c>
      <c r="D36" s="5">
        <v>43229</v>
      </c>
      <c r="E36" s="5">
        <v>43319</v>
      </c>
      <c r="F36" s="75">
        <v>43621</v>
      </c>
      <c r="G36">
        <f t="shared" si="1"/>
        <v>90</v>
      </c>
      <c r="H36" s="33">
        <f t="shared" si="2"/>
        <v>111</v>
      </c>
      <c r="I36" t="s">
        <v>127</v>
      </c>
      <c r="J36">
        <v>408</v>
      </c>
    </row>
    <row r="37" spans="1:16" ht="28.5">
      <c r="A37" s="64">
        <v>7</v>
      </c>
      <c r="B37" s="253" t="s">
        <v>128</v>
      </c>
      <c r="C37" s="5">
        <v>43208</v>
      </c>
      <c r="D37" s="5">
        <v>43229</v>
      </c>
      <c r="E37" s="5">
        <v>43319</v>
      </c>
      <c r="F37" s="75" t="s">
        <v>537</v>
      </c>
      <c r="G37">
        <f t="shared" si="1"/>
        <v>90</v>
      </c>
      <c r="H37" s="33">
        <f t="shared" si="2"/>
        <v>111</v>
      </c>
      <c r="I37" t="s">
        <v>129</v>
      </c>
      <c r="J37">
        <v>38</v>
      </c>
      <c r="K37">
        <v>17</v>
      </c>
    </row>
    <row r="38" spans="1:16" ht="28.5">
      <c r="A38" s="64">
        <v>8</v>
      </c>
      <c r="B38" s="253" t="s">
        <v>130</v>
      </c>
      <c r="C38" s="5">
        <v>43208</v>
      </c>
      <c r="D38" s="5">
        <v>43229</v>
      </c>
      <c r="E38" s="5">
        <v>43319</v>
      </c>
      <c r="F38" s="75">
        <v>43621</v>
      </c>
      <c r="G38">
        <f t="shared" si="1"/>
        <v>90</v>
      </c>
      <c r="H38" s="33">
        <f t="shared" si="2"/>
        <v>111</v>
      </c>
      <c r="I38" t="s">
        <v>131</v>
      </c>
      <c r="J38">
        <v>471</v>
      </c>
      <c r="K38">
        <v>209</v>
      </c>
    </row>
    <row r="39" spans="1:16">
      <c r="A39" s="64">
        <v>9</v>
      </c>
      <c r="B39" s="253" t="s">
        <v>132</v>
      </c>
      <c r="C39" s="5">
        <v>43222</v>
      </c>
      <c r="D39" s="5">
        <v>43228</v>
      </c>
      <c r="E39" s="5">
        <v>43290</v>
      </c>
      <c r="F39" s="75">
        <v>43634</v>
      </c>
      <c r="G39">
        <f t="shared" si="1"/>
        <v>62</v>
      </c>
      <c r="H39" s="33">
        <f t="shared" si="2"/>
        <v>68</v>
      </c>
      <c r="I39" t="s">
        <v>133</v>
      </c>
      <c r="J39">
        <v>71</v>
      </c>
      <c r="K39">
        <v>24</v>
      </c>
    </row>
    <row r="40" spans="1:16">
      <c r="A40" s="64">
        <v>10</v>
      </c>
      <c r="B40" s="253" t="s">
        <v>134</v>
      </c>
      <c r="C40" s="5">
        <v>43243</v>
      </c>
      <c r="D40" s="5">
        <v>43259</v>
      </c>
      <c r="E40" s="5">
        <v>43290</v>
      </c>
      <c r="F40" s="75">
        <v>43434</v>
      </c>
      <c r="G40">
        <f t="shared" si="1"/>
        <v>31</v>
      </c>
      <c r="H40" s="33">
        <f t="shared" si="2"/>
        <v>47</v>
      </c>
      <c r="I40" t="s">
        <v>135</v>
      </c>
      <c r="J40">
        <v>164</v>
      </c>
      <c r="K40">
        <v>65</v>
      </c>
    </row>
    <row r="41" spans="1:16" ht="28.5">
      <c r="A41" s="64">
        <v>11</v>
      </c>
      <c r="B41" s="253" t="s">
        <v>136</v>
      </c>
      <c r="C41" s="5">
        <v>43256</v>
      </c>
      <c r="D41" s="5">
        <v>43298</v>
      </c>
      <c r="E41" s="5">
        <v>43360</v>
      </c>
      <c r="F41" s="75">
        <v>43361</v>
      </c>
      <c r="G41">
        <f t="shared" si="1"/>
        <v>62</v>
      </c>
      <c r="H41" s="33">
        <f t="shared" si="2"/>
        <v>104</v>
      </c>
      <c r="I41" t="s">
        <v>137</v>
      </c>
      <c r="J41">
        <v>687</v>
      </c>
      <c r="K41">
        <v>301</v>
      </c>
    </row>
    <row r="42" spans="1:16">
      <c r="A42" s="64">
        <v>12</v>
      </c>
      <c r="B42" s="253" t="s">
        <v>138</v>
      </c>
      <c r="C42" s="5">
        <v>43279</v>
      </c>
      <c r="D42" s="5">
        <v>43312</v>
      </c>
      <c r="E42" s="5">
        <v>43374</v>
      </c>
      <c r="F42" s="75">
        <v>43733</v>
      </c>
      <c r="G42">
        <f t="shared" si="1"/>
        <v>62</v>
      </c>
      <c r="H42" s="33">
        <f t="shared" si="2"/>
        <v>95</v>
      </c>
      <c r="I42" t="s">
        <v>139</v>
      </c>
      <c r="J42">
        <v>286</v>
      </c>
      <c r="K42">
        <v>130</v>
      </c>
    </row>
    <row r="43" spans="1:16">
      <c r="A43" s="245">
        <v>13</v>
      </c>
      <c r="B43" s="253" t="s">
        <v>140</v>
      </c>
      <c r="C43" s="5">
        <v>43280</v>
      </c>
      <c r="D43" s="5">
        <v>43301</v>
      </c>
      <c r="E43" s="5">
        <v>43361</v>
      </c>
      <c r="F43" s="75">
        <v>44097</v>
      </c>
      <c r="G43">
        <f t="shared" si="1"/>
        <v>60</v>
      </c>
      <c r="H43" s="33">
        <f t="shared" si="2"/>
        <v>81</v>
      </c>
      <c r="I43" t="s">
        <v>141</v>
      </c>
      <c r="J43">
        <v>183</v>
      </c>
      <c r="K43">
        <v>42</v>
      </c>
    </row>
    <row r="44" spans="1:16" ht="28.5">
      <c r="A44" s="64">
        <v>14</v>
      </c>
      <c r="B44" s="253" t="s">
        <v>142</v>
      </c>
      <c r="C44" s="5">
        <v>43305</v>
      </c>
      <c r="D44" s="5">
        <v>43375</v>
      </c>
      <c r="E44" s="5">
        <v>43437</v>
      </c>
      <c r="F44" s="75">
        <v>43892</v>
      </c>
      <c r="G44">
        <f t="shared" si="1"/>
        <v>62</v>
      </c>
      <c r="H44" s="33">
        <f t="shared" si="2"/>
        <v>132</v>
      </c>
      <c r="I44" t="s">
        <v>143</v>
      </c>
      <c r="J44">
        <v>216</v>
      </c>
      <c r="K44">
        <v>107</v>
      </c>
    </row>
    <row r="45" spans="1:16" ht="28.5">
      <c r="A45" s="64"/>
      <c r="B45" s="86" t="s">
        <v>144</v>
      </c>
      <c r="C45" s="5">
        <v>43347</v>
      </c>
      <c r="D45" s="5">
        <v>43354</v>
      </c>
      <c r="E45" s="5">
        <v>43390</v>
      </c>
      <c r="F45" s="75" t="s">
        <v>359</v>
      </c>
      <c r="G45">
        <f t="shared" si="1"/>
        <v>36</v>
      </c>
      <c r="H45" s="33">
        <f t="shared" si="2"/>
        <v>43</v>
      </c>
      <c r="I45"/>
      <c r="J45">
        <v>5</v>
      </c>
      <c r="K45">
        <v>0</v>
      </c>
    </row>
    <row r="46" spans="1:16">
      <c r="A46" s="64">
        <v>15</v>
      </c>
      <c r="B46" s="253" t="s">
        <v>145</v>
      </c>
      <c r="C46" s="5">
        <v>43363</v>
      </c>
      <c r="D46" s="5">
        <v>43370</v>
      </c>
      <c r="E46" s="5">
        <v>43402</v>
      </c>
      <c r="F46" s="75">
        <v>43626</v>
      </c>
      <c r="G46">
        <f t="shared" si="1"/>
        <v>32</v>
      </c>
      <c r="H46" s="33">
        <f t="shared" si="2"/>
        <v>39</v>
      </c>
      <c r="I46" t="s">
        <v>146</v>
      </c>
      <c r="J46">
        <v>16</v>
      </c>
      <c r="K46">
        <v>0</v>
      </c>
    </row>
    <row r="47" spans="1:16">
      <c r="A47" s="64">
        <v>16</v>
      </c>
      <c r="B47" s="253" t="s">
        <v>147</v>
      </c>
      <c r="C47" s="5">
        <v>43369</v>
      </c>
      <c r="D47" s="5">
        <v>43378</v>
      </c>
      <c r="E47" s="5">
        <v>43409</v>
      </c>
      <c r="F47" s="75">
        <v>43684</v>
      </c>
      <c r="G47">
        <f t="shared" si="1"/>
        <v>31</v>
      </c>
      <c r="H47" s="33">
        <f t="shared" si="2"/>
        <v>40</v>
      </c>
      <c r="I47" t="s">
        <v>148</v>
      </c>
      <c r="J47">
        <v>52</v>
      </c>
      <c r="K47">
        <v>10</v>
      </c>
    </row>
    <row r="48" spans="1:16" ht="28.5">
      <c r="A48" s="64">
        <v>17</v>
      </c>
      <c r="B48" s="253" t="s">
        <v>12</v>
      </c>
      <c r="C48" s="5">
        <v>43384</v>
      </c>
      <c r="D48" s="5">
        <v>43392</v>
      </c>
      <c r="E48" s="5">
        <v>43423</v>
      </c>
      <c r="F48" s="75">
        <v>43637</v>
      </c>
      <c r="G48">
        <f t="shared" si="1"/>
        <v>31</v>
      </c>
      <c r="H48" s="33">
        <f t="shared" si="2"/>
        <v>39</v>
      </c>
      <c r="I48" t="s">
        <v>149</v>
      </c>
      <c r="J48">
        <v>49</v>
      </c>
      <c r="K48">
        <v>16</v>
      </c>
    </row>
    <row r="49" spans="1:13">
      <c r="A49" s="64">
        <v>18</v>
      </c>
      <c r="B49" s="253" t="s">
        <v>150</v>
      </c>
      <c r="C49" s="5">
        <v>43403</v>
      </c>
      <c r="D49" s="5">
        <v>43434</v>
      </c>
      <c r="E49" s="5">
        <v>43511</v>
      </c>
      <c r="F49" s="75">
        <v>43901</v>
      </c>
      <c r="G49">
        <f t="shared" si="1"/>
        <v>77</v>
      </c>
      <c r="H49" s="33">
        <f t="shared" si="2"/>
        <v>108</v>
      </c>
      <c r="I49" t="s">
        <v>151</v>
      </c>
      <c r="J49">
        <v>698</v>
      </c>
      <c r="K49">
        <v>237</v>
      </c>
    </row>
    <row r="50" spans="1:13">
      <c r="A50" s="64">
        <v>19</v>
      </c>
      <c r="B50" s="253" t="s">
        <v>152</v>
      </c>
      <c r="C50" s="5">
        <v>43453</v>
      </c>
      <c r="D50" s="5">
        <v>43497</v>
      </c>
      <c r="E50" s="5">
        <v>43587</v>
      </c>
      <c r="F50" s="75">
        <v>44111</v>
      </c>
      <c r="G50">
        <f t="shared" si="1"/>
        <v>90</v>
      </c>
      <c r="H50" s="33">
        <f t="shared" si="2"/>
        <v>134</v>
      </c>
      <c r="I50" t="s">
        <v>153</v>
      </c>
      <c r="J50">
        <v>197</v>
      </c>
      <c r="K50">
        <v>124</v>
      </c>
    </row>
    <row r="51" spans="1:13">
      <c r="A51" s="64">
        <v>20</v>
      </c>
      <c r="B51" s="253" t="s">
        <v>154</v>
      </c>
      <c r="C51" s="5">
        <v>43453</v>
      </c>
      <c r="D51" s="5">
        <v>43511</v>
      </c>
      <c r="E51" s="5">
        <v>43569</v>
      </c>
      <c r="F51" s="75">
        <v>43818</v>
      </c>
      <c r="G51">
        <f t="shared" si="1"/>
        <v>58</v>
      </c>
      <c r="H51" s="33">
        <f t="shared" si="2"/>
        <v>116</v>
      </c>
      <c r="I51" t="s">
        <v>155</v>
      </c>
      <c r="J51">
        <v>239</v>
      </c>
      <c r="K51">
        <v>17</v>
      </c>
    </row>
    <row r="52" spans="1:13" ht="28.5">
      <c r="A52" s="65">
        <v>21</v>
      </c>
      <c r="B52" s="279" t="s">
        <v>136</v>
      </c>
      <c r="C52" s="10">
        <v>43455</v>
      </c>
      <c r="D52" s="10">
        <v>43504</v>
      </c>
      <c r="E52" s="10">
        <v>43535</v>
      </c>
      <c r="F52" s="76">
        <v>43651</v>
      </c>
      <c r="G52" s="1">
        <f t="shared" si="1"/>
        <v>31</v>
      </c>
      <c r="H52" s="34">
        <f t="shared" si="2"/>
        <v>80</v>
      </c>
      <c r="I52" s="82" t="s">
        <v>156</v>
      </c>
      <c r="J52" s="1">
        <v>59</v>
      </c>
      <c r="K52" s="1">
        <v>3</v>
      </c>
    </row>
    <row r="53" spans="1:13" ht="15">
      <c r="B53" s="13" t="s">
        <v>30</v>
      </c>
      <c r="E53" s="13"/>
      <c r="F53" s="13" t="s">
        <v>31</v>
      </c>
      <c r="G53" s="12">
        <f>AVERAGE(G34:G52)</f>
        <v>58.684210526315788</v>
      </c>
      <c r="H53" s="33">
        <f>AVERAGE(H34:H52)</f>
        <v>84</v>
      </c>
      <c r="I53" s="196"/>
      <c r="J53" s="12">
        <f>SUM(J34:J52)</f>
        <v>4166</v>
      </c>
      <c r="K53" s="12">
        <f>SUM(K34:K52)</f>
        <v>1398</v>
      </c>
      <c r="M53" s="20"/>
    </row>
    <row r="54" spans="1:13" ht="15">
      <c r="A54" s="39">
        <v>2019</v>
      </c>
      <c r="B54" s="39"/>
      <c r="F54" s="8"/>
      <c r="H54" s="33"/>
      <c r="I54"/>
    </row>
    <row r="55" spans="1:13" ht="28.5">
      <c r="A55" s="64">
        <v>22</v>
      </c>
      <c r="B55" s="66" t="s">
        <v>157</v>
      </c>
      <c r="C55" s="5">
        <v>43510</v>
      </c>
      <c r="D55" s="5">
        <v>43517</v>
      </c>
      <c r="E55" s="5">
        <v>43539</v>
      </c>
      <c r="F55" s="75" t="s">
        <v>537</v>
      </c>
      <c r="G55" s="12">
        <f t="shared" ref="G55:G75" si="3">E55-D55</f>
        <v>22</v>
      </c>
      <c r="H55" s="33">
        <f t="shared" ref="H55:H75" si="4">E55-C55</f>
        <v>29</v>
      </c>
      <c r="I55"/>
      <c r="J55">
        <v>698</v>
      </c>
      <c r="K55">
        <v>322</v>
      </c>
    </row>
    <row r="56" spans="1:13">
      <c r="A56" s="64">
        <v>23</v>
      </c>
      <c r="B56" s="253" t="s">
        <v>158</v>
      </c>
      <c r="C56" s="5">
        <v>43515</v>
      </c>
      <c r="D56" s="5">
        <v>43524</v>
      </c>
      <c r="E56" s="5">
        <v>43584</v>
      </c>
      <c r="F56" s="75">
        <v>43733</v>
      </c>
      <c r="G56" s="12">
        <f t="shared" si="3"/>
        <v>60</v>
      </c>
      <c r="H56" s="33">
        <f t="shared" si="4"/>
        <v>69</v>
      </c>
      <c r="I56" t="s">
        <v>159</v>
      </c>
      <c r="J56">
        <v>76</v>
      </c>
      <c r="K56">
        <v>10</v>
      </c>
    </row>
    <row r="57" spans="1:13">
      <c r="A57" s="64">
        <v>24</v>
      </c>
      <c r="B57" s="253" t="s">
        <v>160</v>
      </c>
      <c r="C57" s="5">
        <v>43544</v>
      </c>
      <c r="D57" s="5">
        <v>43565</v>
      </c>
      <c r="E57" s="5">
        <v>43626</v>
      </c>
      <c r="F57" s="75">
        <v>43929</v>
      </c>
      <c r="G57" s="12">
        <f t="shared" si="3"/>
        <v>61</v>
      </c>
      <c r="H57" s="33">
        <f t="shared" si="4"/>
        <v>82</v>
      </c>
      <c r="I57" t="s">
        <v>161</v>
      </c>
      <c r="J57">
        <v>364</v>
      </c>
      <c r="K57">
        <v>148</v>
      </c>
    </row>
    <row r="58" spans="1:13">
      <c r="A58" s="64">
        <v>25</v>
      </c>
      <c r="B58" s="253" t="s">
        <v>162</v>
      </c>
      <c r="C58" s="5">
        <v>43588</v>
      </c>
      <c r="D58" s="5">
        <v>43613</v>
      </c>
      <c r="E58" s="5">
        <v>43675</v>
      </c>
      <c r="F58" s="75">
        <v>43971</v>
      </c>
      <c r="G58" s="12">
        <f t="shared" si="3"/>
        <v>62</v>
      </c>
      <c r="H58" s="33">
        <f t="shared" si="4"/>
        <v>87</v>
      </c>
      <c r="I58" t="s">
        <v>163</v>
      </c>
      <c r="J58">
        <v>224</v>
      </c>
      <c r="K58">
        <v>98</v>
      </c>
    </row>
    <row r="59" spans="1:13">
      <c r="A59" s="64">
        <v>26</v>
      </c>
      <c r="B59" s="253" t="s">
        <v>164</v>
      </c>
      <c r="C59" s="5">
        <v>43594</v>
      </c>
      <c r="D59" s="5">
        <v>43614</v>
      </c>
      <c r="E59" s="5">
        <v>43675</v>
      </c>
      <c r="F59" s="75">
        <v>43902</v>
      </c>
      <c r="G59" s="12">
        <f t="shared" si="3"/>
        <v>61</v>
      </c>
      <c r="H59" s="33">
        <f t="shared" si="4"/>
        <v>81</v>
      </c>
      <c r="I59" t="s">
        <v>165</v>
      </c>
      <c r="J59">
        <v>150</v>
      </c>
      <c r="K59">
        <v>33</v>
      </c>
    </row>
    <row r="60" spans="1:13" ht="16.5" customHeight="1">
      <c r="A60" s="64">
        <v>27</v>
      </c>
      <c r="B60" s="253" t="s">
        <v>166</v>
      </c>
      <c r="C60" s="5">
        <v>43595</v>
      </c>
      <c r="D60" s="5">
        <v>43609</v>
      </c>
      <c r="E60" s="5">
        <v>43669</v>
      </c>
      <c r="F60" s="75">
        <v>43817</v>
      </c>
      <c r="G60" s="12">
        <f t="shared" si="3"/>
        <v>60</v>
      </c>
      <c r="H60" s="33">
        <f t="shared" si="4"/>
        <v>74</v>
      </c>
      <c r="I60" t="s">
        <v>167</v>
      </c>
      <c r="J60">
        <v>313</v>
      </c>
      <c r="K60">
        <v>21</v>
      </c>
    </row>
    <row r="61" spans="1:13">
      <c r="A61" s="64">
        <v>28</v>
      </c>
      <c r="B61" s="253" t="s">
        <v>168</v>
      </c>
      <c r="C61" s="5">
        <v>43649</v>
      </c>
      <c r="D61" s="5">
        <v>43672</v>
      </c>
      <c r="E61" s="5">
        <v>43703</v>
      </c>
      <c r="F61" s="75">
        <v>44126</v>
      </c>
      <c r="G61" s="12">
        <f t="shared" si="3"/>
        <v>31</v>
      </c>
      <c r="H61" s="33">
        <f t="shared" si="4"/>
        <v>54</v>
      </c>
      <c r="I61" s="195" t="s">
        <v>169</v>
      </c>
      <c r="J61">
        <v>82</v>
      </c>
      <c r="K61">
        <v>4</v>
      </c>
    </row>
    <row r="62" spans="1:13">
      <c r="A62" s="64">
        <v>29</v>
      </c>
      <c r="B62" s="253" t="s">
        <v>170</v>
      </c>
      <c r="C62" s="5">
        <v>43685</v>
      </c>
      <c r="D62" s="5">
        <v>43700</v>
      </c>
      <c r="E62" s="5">
        <v>43760</v>
      </c>
      <c r="F62" s="75">
        <v>44069</v>
      </c>
      <c r="G62" s="12">
        <f t="shared" si="3"/>
        <v>60</v>
      </c>
      <c r="H62" s="33">
        <f t="shared" si="4"/>
        <v>75</v>
      </c>
      <c r="I62" t="s">
        <v>171</v>
      </c>
      <c r="J62">
        <v>116</v>
      </c>
      <c r="K62">
        <v>47</v>
      </c>
    </row>
    <row r="63" spans="1:13">
      <c r="A63" s="64">
        <v>30</v>
      </c>
      <c r="B63" s="280" t="s">
        <v>172</v>
      </c>
      <c r="C63" s="5">
        <v>43717</v>
      </c>
      <c r="D63" s="5">
        <v>43721</v>
      </c>
      <c r="E63" s="5">
        <v>43766</v>
      </c>
      <c r="F63" s="75">
        <v>43966</v>
      </c>
      <c r="G63" s="12">
        <f t="shared" si="3"/>
        <v>45</v>
      </c>
      <c r="H63" s="33">
        <f t="shared" si="4"/>
        <v>49</v>
      </c>
      <c r="I63" t="s">
        <v>173</v>
      </c>
      <c r="J63">
        <v>128</v>
      </c>
      <c r="K63">
        <v>66</v>
      </c>
    </row>
    <row r="64" spans="1:13">
      <c r="A64" s="64">
        <v>31</v>
      </c>
      <c r="B64" s="253" t="s">
        <v>174</v>
      </c>
      <c r="C64" s="5">
        <v>43725</v>
      </c>
      <c r="D64" s="5">
        <v>43741</v>
      </c>
      <c r="E64" s="5">
        <v>43801</v>
      </c>
      <c r="F64" s="75">
        <v>44085</v>
      </c>
      <c r="G64" s="12">
        <f t="shared" si="3"/>
        <v>60</v>
      </c>
      <c r="H64" s="33">
        <f t="shared" si="4"/>
        <v>76</v>
      </c>
      <c r="I64" t="s">
        <v>175</v>
      </c>
      <c r="J64">
        <v>151</v>
      </c>
      <c r="K64">
        <v>88</v>
      </c>
    </row>
    <row r="65" spans="1:13">
      <c r="A65" s="64">
        <v>32</v>
      </c>
      <c r="B65" s="253" t="s">
        <v>176</v>
      </c>
      <c r="C65" s="5">
        <v>43733</v>
      </c>
      <c r="D65" s="5">
        <v>43768</v>
      </c>
      <c r="E65" s="5">
        <v>43829</v>
      </c>
      <c r="F65" s="75">
        <v>44090</v>
      </c>
      <c r="G65" s="12">
        <f t="shared" si="3"/>
        <v>61</v>
      </c>
      <c r="H65" s="33">
        <f t="shared" si="4"/>
        <v>96</v>
      </c>
      <c r="I65" t="s">
        <v>177</v>
      </c>
      <c r="J65">
        <v>229</v>
      </c>
      <c r="K65">
        <v>154</v>
      </c>
    </row>
    <row r="66" spans="1:13">
      <c r="A66" s="64">
        <v>33</v>
      </c>
      <c r="B66" s="253" t="s">
        <v>178</v>
      </c>
      <c r="C66" s="5">
        <v>43739</v>
      </c>
      <c r="D66" s="5">
        <v>43749</v>
      </c>
      <c r="E66" s="5">
        <v>43809</v>
      </c>
      <c r="F66" s="75">
        <v>44062</v>
      </c>
      <c r="G66" s="12">
        <f t="shared" si="3"/>
        <v>60</v>
      </c>
      <c r="H66" s="33">
        <f t="shared" si="4"/>
        <v>70</v>
      </c>
      <c r="I66" t="s">
        <v>179</v>
      </c>
      <c r="J66">
        <v>50</v>
      </c>
      <c r="K66">
        <v>22</v>
      </c>
    </row>
    <row r="67" spans="1:13">
      <c r="A67" s="64">
        <v>34</v>
      </c>
      <c r="B67" s="253" t="s">
        <v>180</v>
      </c>
      <c r="C67" s="5">
        <v>43756</v>
      </c>
      <c r="D67" s="5">
        <v>43768</v>
      </c>
      <c r="E67" s="5">
        <v>43798</v>
      </c>
      <c r="F67" s="75">
        <v>44018</v>
      </c>
      <c r="G67" s="12">
        <f t="shared" si="3"/>
        <v>30</v>
      </c>
      <c r="H67" s="33">
        <f t="shared" si="4"/>
        <v>42</v>
      </c>
      <c r="I67" t="s">
        <v>181</v>
      </c>
      <c r="J67">
        <v>56</v>
      </c>
      <c r="K67">
        <v>12</v>
      </c>
    </row>
    <row r="68" spans="1:13">
      <c r="A68" s="64">
        <v>35</v>
      </c>
      <c r="B68" s="253" t="s">
        <v>182</v>
      </c>
      <c r="C68" s="5">
        <v>43762</v>
      </c>
      <c r="D68" s="5">
        <v>43826</v>
      </c>
      <c r="E68" s="5">
        <v>43886</v>
      </c>
      <c r="F68" s="75">
        <v>44482</v>
      </c>
      <c r="G68" s="12">
        <f t="shared" si="3"/>
        <v>60</v>
      </c>
      <c r="H68" s="33">
        <f t="shared" si="4"/>
        <v>124</v>
      </c>
      <c r="I68" s="9" t="s">
        <v>183</v>
      </c>
      <c r="J68">
        <v>168</v>
      </c>
      <c r="K68">
        <v>47</v>
      </c>
    </row>
    <row r="69" spans="1:13">
      <c r="A69" s="64">
        <v>36</v>
      </c>
      <c r="B69" s="253" t="s">
        <v>184</v>
      </c>
      <c r="C69" s="5">
        <v>43773</v>
      </c>
      <c r="D69" s="5">
        <v>43809</v>
      </c>
      <c r="E69" s="5">
        <v>43871</v>
      </c>
      <c r="F69" s="75">
        <v>44187</v>
      </c>
      <c r="G69" s="12">
        <f t="shared" si="3"/>
        <v>62</v>
      </c>
      <c r="H69" s="33">
        <f t="shared" si="4"/>
        <v>98</v>
      </c>
      <c r="I69" t="s">
        <v>185</v>
      </c>
      <c r="J69">
        <v>505</v>
      </c>
      <c r="K69">
        <v>361</v>
      </c>
    </row>
    <row r="70" spans="1:13">
      <c r="A70" s="64">
        <v>37</v>
      </c>
      <c r="B70" s="253" t="s">
        <v>186</v>
      </c>
      <c r="C70" s="5">
        <v>43774</v>
      </c>
      <c r="D70" s="5">
        <v>43803</v>
      </c>
      <c r="E70" s="5">
        <v>43864</v>
      </c>
      <c r="F70" s="75">
        <v>44034</v>
      </c>
      <c r="G70" s="12">
        <f t="shared" si="3"/>
        <v>61</v>
      </c>
      <c r="H70" s="33">
        <f t="shared" si="4"/>
        <v>90</v>
      </c>
      <c r="I70" s="9" t="s">
        <v>187</v>
      </c>
      <c r="J70">
        <v>141</v>
      </c>
      <c r="K70">
        <v>63</v>
      </c>
    </row>
    <row r="71" spans="1:13">
      <c r="A71" s="64">
        <v>38</v>
      </c>
      <c r="B71" s="253" t="s">
        <v>188</v>
      </c>
      <c r="C71" s="5">
        <v>43774</v>
      </c>
      <c r="D71" s="5">
        <v>43803</v>
      </c>
      <c r="E71" s="5">
        <v>43864</v>
      </c>
      <c r="F71" s="75">
        <v>44097</v>
      </c>
      <c r="G71" s="12">
        <f t="shared" si="3"/>
        <v>61</v>
      </c>
      <c r="H71" s="33">
        <f t="shared" si="4"/>
        <v>90</v>
      </c>
      <c r="I71" t="s">
        <v>189</v>
      </c>
      <c r="J71">
        <v>179</v>
      </c>
      <c r="K71">
        <v>18</v>
      </c>
    </row>
    <row r="72" spans="1:13" ht="42.75">
      <c r="A72" s="64">
        <v>39</v>
      </c>
      <c r="B72" s="253" t="s">
        <v>190</v>
      </c>
      <c r="C72" s="5">
        <v>43794</v>
      </c>
      <c r="D72" s="5">
        <v>43854</v>
      </c>
      <c r="E72" s="5">
        <v>43914</v>
      </c>
      <c r="F72" s="75">
        <v>44137</v>
      </c>
      <c r="G72" s="12">
        <f t="shared" si="3"/>
        <v>60</v>
      </c>
      <c r="H72" s="33">
        <f t="shared" si="4"/>
        <v>120</v>
      </c>
      <c r="I72" t="s">
        <v>80</v>
      </c>
      <c r="J72">
        <v>456</v>
      </c>
      <c r="K72">
        <v>259</v>
      </c>
    </row>
    <row r="73" spans="1:13">
      <c r="A73" s="64">
        <v>40</v>
      </c>
      <c r="B73" s="253" t="s">
        <v>77</v>
      </c>
      <c r="C73" s="5">
        <v>43817</v>
      </c>
      <c r="D73" s="5">
        <v>43845</v>
      </c>
      <c r="E73" s="5">
        <v>43916</v>
      </c>
      <c r="F73" s="75">
        <v>44181</v>
      </c>
      <c r="G73" s="12">
        <f t="shared" si="3"/>
        <v>71</v>
      </c>
      <c r="H73" s="33">
        <f t="shared" si="4"/>
        <v>99</v>
      </c>
      <c r="I73" t="s">
        <v>191</v>
      </c>
      <c r="J73">
        <v>197</v>
      </c>
      <c r="K73">
        <v>98</v>
      </c>
    </row>
    <row r="74" spans="1:13">
      <c r="A74" s="64">
        <v>41</v>
      </c>
      <c r="B74" s="253" t="s">
        <v>192</v>
      </c>
      <c r="C74" s="5">
        <v>43817</v>
      </c>
      <c r="D74" s="5">
        <v>43845</v>
      </c>
      <c r="E74" s="5">
        <f>D74+60</f>
        <v>43905</v>
      </c>
      <c r="F74" s="75">
        <v>44069</v>
      </c>
      <c r="G74" s="12">
        <f t="shared" si="3"/>
        <v>60</v>
      </c>
      <c r="H74" s="33">
        <f t="shared" si="4"/>
        <v>88</v>
      </c>
      <c r="I74" t="s">
        <v>193</v>
      </c>
      <c r="J74">
        <v>153</v>
      </c>
      <c r="K74">
        <v>72</v>
      </c>
    </row>
    <row r="75" spans="1:13">
      <c r="A75" s="65">
        <v>42</v>
      </c>
      <c r="B75" s="279" t="s">
        <v>194</v>
      </c>
      <c r="C75" s="10">
        <v>43829</v>
      </c>
      <c r="D75" s="10">
        <v>43845</v>
      </c>
      <c r="E75" s="10">
        <v>43906</v>
      </c>
      <c r="F75" s="76">
        <v>44120</v>
      </c>
      <c r="G75" s="18">
        <f t="shared" si="3"/>
        <v>61</v>
      </c>
      <c r="H75" s="34">
        <f t="shared" si="4"/>
        <v>77</v>
      </c>
      <c r="I75" s="82" t="s">
        <v>195</v>
      </c>
      <c r="J75" s="1">
        <v>86</v>
      </c>
      <c r="K75" s="1">
        <v>35</v>
      </c>
    </row>
    <row r="76" spans="1:13" ht="15">
      <c r="A76" s="98"/>
      <c r="B76" s="13" t="s">
        <v>30</v>
      </c>
      <c r="E76" s="13"/>
      <c r="F76" s="13" t="s">
        <v>31</v>
      </c>
      <c r="G76" s="19">
        <f>AVERAGE(G55:G75)</f>
        <v>55.666666666666664</v>
      </c>
      <c r="H76" s="36">
        <f>AVERAGE(H55:H75)</f>
        <v>79.523809523809518</v>
      </c>
      <c r="I76" s="196"/>
      <c r="J76" s="12">
        <f>SUM(J55:J75)</f>
        <v>4522</v>
      </c>
      <c r="K76" s="12">
        <f>SUM(K55:K75)</f>
        <v>1978</v>
      </c>
      <c r="M76" s="20"/>
    </row>
    <row r="77" spans="1:13" ht="15">
      <c r="A77" s="39">
        <v>2020</v>
      </c>
      <c r="B77" s="39"/>
      <c r="F77" s="8"/>
      <c r="H77" s="33"/>
      <c r="I77"/>
    </row>
    <row r="78" spans="1:13">
      <c r="A78" s="64">
        <v>43</v>
      </c>
      <c r="B78" s="253" t="s">
        <v>196</v>
      </c>
      <c r="C78" s="5">
        <v>43860</v>
      </c>
      <c r="D78" s="5">
        <v>43889</v>
      </c>
      <c r="E78" s="5">
        <v>43949</v>
      </c>
      <c r="F78" s="75">
        <v>44154</v>
      </c>
      <c r="G78">
        <f t="shared" ref="G78:G90" si="5">E78-D78</f>
        <v>60</v>
      </c>
      <c r="H78" s="33">
        <f t="shared" ref="H78:H90" si="6">E78-C78</f>
        <v>89</v>
      </c>
      <c r="I78" t="s">
        <v>197</v>
      </c>
      <c r="J78">
        <v>196</v>
      </c>
      <c r="K78">
        <v>87</v>
      </c>
    </row>
    <row r="79" spans="1:13" ht="28.5">
      <c r="A79" s="64">
        <v>44</v>
      </c>
      <c r="B79" s="253" t="s">
        <v>136</v>
      </c>
      <c r="C79" s="5">
        <v>43860</v>
      </c>
      <c r="D79" s="5">
        <v>43889</v>
      </c>
      <c r="E79" s="5">
        <v>43922</v>
      </c>
      <c r="F79" s="75">
        <v>44007</v>
      </c>
      <c r="G79">
        <f t="shared" si="5"/>
        <v>33</v>
      </c>
      <c r="H79" s="33">
        <f t="shared" si="6"/>
        <v>62</v>
      </c>
      <c r="I79" t="s">
        <v>198</v>
      </c>
      <c r="J79">
        <v>345</v>
      </c>
      <c r="K79">
        <v>6</v>
      </c>
    </row>
    <row r="80" spans="1:13">
      <c r="A80" s="64">
        <v>45</v>
      </c>
      <c r="B80" s="253" t="s">
        <v>199</v>
      </c>
      <c r="C80" s="5">
        <v>43875</v>
      </c>
      <c r="D80" s="5">
        <v>43914</v>
      </c>
      <c r="E80" s="5">
        <v>43977</v>
      </c>
      <c r="F80" s="75">
        <v>44174</v>
      </c>
      <c r="G80">
        <f t="shared" si="5"/>
        <v>63</v>
      </c>
      <c r="H80" s="33">
        <f t="shared" si="6"/>
        <v>102</v>
      </c>
      <c r="I80" t="s">
        <v>200</v>
      </c>
      <c r="J80">
        <v>595</v>
      </c>
      <c r="K80">
        <v>297</v>
      </c>
    </row>
    <row r="81" spans="1:14">
      <c r="A81" s="64">
        <v>46</v>
      </c>
      <c r="B81" s="253" t="s">
        <v>201</v>
      </c>
      <c r="C81" s="5">
        <v>43894</v>
      </c>
      <c r="D81" s="5">
        <v>43921</v>
      </c>
      <c r="E81" s="5">
        <v>43983</v>
      </c>
      <c r="F81" s="75">
        <v>44137</v>
      </c>
      <c r="G81">
        <f t="shared" si="5"/>
        <v>62</v>
      </c>
      <c r="H81" s="33">
        <f t="shared" si="6"/>
        <v>89</v>
      </c>
      <c r="I81" t="s">
        <v>202</v>
      </c>
      <c r="J81">
        <v>341</v>
      </c>
      <c r="K81">
        <v>123</v>
      </c>
    </row>
    <row r="82" spans="1:14">
      <c r="A82" s="64">
        <v>47</v>
      </c>
      <c r="B82" s="253" t="s">
        <v>203</v>
      </c>
      <c r="C82" s="5">
        <v>43942</v>
      </c>
      <c r="D82" s="5">
        <v>43964</v>
      </c>
      <c r="E82" s="5">
        <v>44033</v>
      </c>
      <c r="F82" s="75">
        <v>44168</v>
      </c>
      <c r="G82">
        <f t="shared" si="5"/>
        <v>69</v>
      </c>
      <c r="H82" s="33">
        <f t="shared" si="6"/>
        <v>91</v>
      </c>
      <c r="I82" t="s">
        <v>204</v>
      </c>
      <c r="J82">
        <v>140</v>
      </c>
      <c r="K82">
        <v>73</v>
      </c>
    </row>
    <row r="83" spans="1:14">
      <c r="A83" s="64">
        <v>48</v>
      </c>
      <c r="B83" s="253" t="s">
        <v>205</v>
      </c>
      <c r="C83" s="5">
        <v>44022</v>
      </c>
      <c r="D83" s="5">
        <v>44043</v>
      </c>
      <c r="E83" s="5">
        <v>44103</v>
      </c>
      <c r="F83" s="75" t="s">
        <v>537</v>
      </c>
      <c r="G83">
        <f t="shared" si="5"/>
        <v>60</v>
      </c>
      <c r="H83" s="33">
        <f t="shared" si="6"/>
        <v>81</v>
      </c>
      <c r="I83" t="s">
        <v>206</v>
      </c>
      <c r="J83">
        <v>53</v>
      </c>
      <c r="K83">
        <v>13</v>
      </c>
    </row>
    <row r="84" spans="1:14" ht="28.5">
      <c r="A84" s="64">
        <v>49</v>
      </c>
      <c r="B84" s="253" t="s">
        <v>207</v>
      </c>
      <c r="C84" s="5">
        <v>44048</v>
      </c>
      <c r="D84" s="5">
        <v>44140</v>
      </c>
      <c r="E84" s="5">
        <v>44200</v>
      </c>
      <c r="F84" s="75">
        <v>44860</v>
      </c>
      <c r="G84">
        <f t="shared" si="5"/>
        <v>60</v>
      </c>
      <c r="H84" s="33">
        <f t="shared" si="6"/>
        <v>152</v>
      </c>
      <c r="I84" t="s">
        <v>208</v>
      </c>
      <c r="J84">
        <v>645</v>
      </c>
      <c r="K84">
        <v>293</v>
      </c>
    </row>
    <row r="85" spans="1:14">
      <c r="A85" s="64">
        <v>50</v>
      </c>
      <c r="B85" s="253" t="s">
        <v>209</v>
      </c>
      <c r="C85" s="5">
        <v>44064</v>
      </c>
      <c r="D85" s="5">
        <v>44120</v>
      </c>
      <c r="E85" s="5">
        <v>44165</v>
      </c>
      <c r="F85" s="75" t="s">
        <v>537</v>
      </c>
      <c r="G85">
        <f t="shared" si="5"/>
        <v>45</v>
      </c>
      <c r="H85" s="33">
        <f t="shared" si="6"/>
        <v>101</v>
      </c>
      <c r="I85" t="s">
        <v>210</v>
      </c>
      <c r="J85">
        <v>438</v>
      </c>
      <c r="K85">
        <v>219</v>
      </c>
    </row>
    <row r="86" spans="1:14">
      <c r="A86" s="64">
        <v>51</v>
      </c>
      <c r="B86" s="253" t="s">
        <v>211</v>
      </c>
      <c r="C86" s="5">
        <v>44064</v>
      </c>
      <c r="D86" s="5">
        <v>44091</v>
      </c>
      <c r="E86" s="5">
        <v>44123</v>
      </c>
      <c r="F86" s="75">
        <v>44176</v>
      </c>
      <c r="G86">
        <f t="shared" si="5"/>
        <v>32</v>
      </c>
      <c r="H86" s="33">
        <f t="shared" si="6"/>
        <v>59</v>
      </c>
      <c r="I86" t="s">
        <v>212</v>
      </c>
      <c r="J86">
        <v>20</v>
      </c>
      <c r="K86">
        <v>0</v>
      </c>
    </row>
    <row r="87" spans="1:14" ht="28.5">
      <c r="A87" s="64">
        <v>52</v>
      </c>
      <c r="B87" s="253" t="s">
        <v>213</v>
      </c>
      <c r="C87" s="5">
        <v>44102</v>
      </c>
      <c r="D87" s="5">
        <v>44196</v>
      </c>
      <c r="E87" s="5">
        <v>44256</v>
      </c>
      <c r="F87" s="75" t="s">
        <v>537</v>
      </c>
      <c r="G87">
        <f t="shared" si="5"/>
        <v>60</v>
      </c>
      <c r="H87" s="33">
        <f t="shared" si="6"/>
        <v>154</v>
      </c>
      <c r="I87" t="s">
        <v>214</v>
      </c>
      <c r="J87">
        <v>471</v>
      </c>
      <c r="K87">
        <v>211</v>
      </c>
    </row>
    <row r="88" spans="1:14">
      <c r="A88" s="64">
        <v>53</v>
      </c>
      <c r="B88" s="253" t="s">
        <v>215</v>
      </c>
      <c r="C88" s="5">
        <v>44159</v>
      </c>
      <c r="D88" s="5">
        <v>44176</v>
      </c>
      <c r="E88" s="5">
        <v>44236</v>
      </c>
      <c r="F88" s="75" t="s">
        <v>537</v>
      </c>
      <c r="G88">
        <f t="shared" si="5"/>
        <v>60</v>
      </c>
      <c r="H88" s="33">
        <f t="shared" si="6"/>
        <v>77</v>
      </c>
      <c r="I88" t="s">
        <v>216</v>
      </c>
      <c r="J88">
        <v>139</v>
      </c>
      <c r="K88">
        <v>98</v>
      </c>
    </row>
    <row r="89" spans="1:14">
      <c r="A89" s="64">
        <v>54</v>
      </c>
      <c r="B89" s="253" t="s">
        <v>217</v>
      </c>
      <c r="C89" s="5">
        <v>44159</v>
      </c>
      <c r="D89" s="5">
        <v>44176</v>
      </c>
      <c r="E89" s="5">
        <v>44236</v>
      </c>
      <c r="F89" s="75" t="s">
        <v>537</v>
      </c>
      <c r="G89">
        <f t="shared" si="5"/>
        <v>60</v>
      </c>
      <c r="H89" s="33">
        <f t="shared" si="6"/>
        <v>77</v>
      </c>
      <c r="I89" t="s">
        <v>218</v>
      </c>
      <c r="J89">
        <v>92</v>
      </c>
      <c r="K89">
        <v>45</v>
      </c>
    </row>
    <row r="90" spans="1:14">
      <c r="A90" s="65">
        <v>55</v>
      </c>
      <c r="B90" s="279" t="s">
        <v>219</v>
      </c>
      <c r="C90" s="10">
        <v>44187</v>
      </c>
      <c r="D90" s="10">
        <v>44215</v>
      </c>
      <c r="E90" s="10">
        <v>44277</v>
      </c>
      <c r="F90" s="76">
        <v>44714</v>
      </c>
      <c r="G90" s="1">
        <f t="shared" si="5"/>
        <v>62</v>
      </c>
      <c r="H90" s="34">
        <f t="shared" si="6"/>
        <v>90</v>
      </c>
      <c r="I90" s="82" t="s">
        <v>220</v>
      </c>
      <c r="J90" s="1">
        <v>83</v>
      </c>
      <c r="K90" s="1">
        <v>39</v>
      </c>
    </row>
    <row r="91" spans="1:14" ht="14.25" customHeight="1">
      <c r="A91" s="98"/>
      <c r="B91" s="13"/>
      <c r="F91" s="16"/>
      <c r="G91" s="13" t="s">
        <v>31</v>
      </c>
      <c r="H91" s="19">
        <f>AVERAGE(G78:G90)</f>
        <v>55.846153846153847</v>
      </c>
      <c r="I91" s="12">
        <f>AVERAGE(H78:H90)</f>
        <v>94.15384615384616</v>
      </c>
      <c r="J91" s="197" t="s">
        <v>30</v>
      </c>
      <c r="K91" s="20">
        <f>SUM(J78:J90)</f>
        <v>3558</v>
      </c>
      <c r="L91" s="20">
        <f>SUM(K78:K90)</f>
        <v>1504</v>
      </c>
      <c r="N91" s="20"/>
    </row>
    <row r="92" spans="1:14" ht="16.5" customHeight="1">
      <c r="B92" s="11"/>
      <c r="C92" s="14"/>
      <c r="D92" s="14"/>
      <c r="E92" s="14"/>
      <c r="H92" s="16"/>
      <c r="J92" s="19"/>
    </row>
    <row r="93" spans="1:14">
      <c r="J93" s="19"/>
    </row>
    <row r="94" spans="1:14" ht="15">
      <c r="B94" s="140"/>
    </row>
    <row r="96" spans="1:14">
      <c r="B96" s="182"/>
      <c r="C96" s="8"/>
      <c r="D96" s="8"/>
      <c r="E96" s="373"/>
    </row>
    <row r="97" spans="2:10">
      <c r="B97" s="182"/>
      <c r="E97" s="373"/>
    </row>
    <row r="98" spans="2:10">
      <c r="B98" s="182"/>
      <c r="E98" s="373"/>
    </row>
    <row r="99" spans="2:10">
      <c r="B99" s="182"/>
      <c r="E99" s="373"/>
    </row>
    <row r="100" spans="2:10">
      <c r="B100" s="182"/>
      <c r="E100" s="373"/>
      <c r="J100" s="19"/>
    </row>
    <row r="101" spans="2:10">
      <c r="B101" s="4"/>
      <c r="C101" s="20"/>
      <c r="D101" s="20"/>
      <c r="J101" s="19"/>
    </row>
    <row r="102" spans="2:10">
      <c r="B102" s="4"/>
      <c r="C102" s="203"/>
      <c r="D102" s="203"/>
    </row>
    <row r="103" spans="2:10">
      <c r="C103" s="14"/>
      <c r="D103" s="14"/>
    </row>
    <row r="104" spans="2:10">
      <c r="C104" s="14"/>
      <c r="D104" s="14"/>
    </row>
    <row r="105" spans="2:10">
      <c r="C105" s="14"/>
      <c r="D105" s="14"/>
    </row>
    <row r="106" spans="2:10">
      <c r="C106" s="14"/>
      <c r="D106" s="14"/>
    </row>
    <row r="107" spans="2:10">
      <c r="C107" s="19"/>
      <c r="D107" s="19"/>
      <c r="E107" s="20"/>
    </row>
    <row r="108" spans="2:10">
      <c r="C108" s="14"/>
      <c r="D108" s="14"/>
    </row>
  </sheetData>
  <mergeCells count="20">
    <mergeCell ref="E96:E97"/>
    <mergeCell ref="E98:E100"/>
    <mergeCell ref="E4:H4"/>
    <mergeCell ref="F5:G5"/>
    <mergeCell ref="F6:G6"/>
    <mergeCell ref="D9:D11"/>
    <mergeCell ref="D12:D14"/>
    <mergeCell ref="J26:J27"/>
    <mergeCell ref="K26:K27"/>
    <mergeCell ref="N26:N27"/>
    <mergeCell ref="I26:I27"/>
    <mergeCell ref="G26:G27"/>
    <mergeCell ref="H26:H27"/>
    <mergeCell ref="L26:L27"/>
    <mergeCell ref="M26:M27"/>
    <mergeCell ref="A26:A27"/>
    <mergeCell ref="C26:C27"/>
    <mergeCell ref="D26:D27"/>
    <mergeCell ref="E26:E27"/>
    <mergeCell ref="F26:F27"/>
  </mergeCells>
  <hyperlinks>
    <hyperlink ref="B30" r:id="rId1" location="33-10425" xr:uid="{43E34E58-CB4E-434C-946A-DE47CFB9C93B}"/>
    <hyperlink ref="B29" r:id="rId2" location="33-10390" xr:uid="{DC87065B-10A9-4798-96D6-C633DA52CD93}"/>
    <hyperlink ref="B31" r:id="rId3" location="34-82373" xr:uid="{02E9916E-EF0C-4FB2-9223-1FDD29C183E5}"/>
    <hyperlink ref="B35" r:id="rId4" location="34-82873" xr:uid="{CB8CECD8-F5E7-4401-8FCA-915F5B8166AE}"/>
    <hyperlink ref="B34" r:id="rId5" location="IC-33046" xr:uid="{55545C5B-4DE0-4A36-8925-49851592D4B0}"/>
    <hyperlink ref="B38" r:id="rId6" location="34-83063" xr:uid="{98746AEB-BE9B-427B-ABB6-CC7972B45D95}"/>
    <hyperlink ref="B37" r:id="rId7" location="IA-4889" xr:uid="{D40DBA13-C6F2-4C88-B0C3-EB5133828C64}"/>
    <hyperlink ref="B36" r:id="rId8" location="34-83062" xr:uid="{B6D357C0-5031-43E6-AA1A-E72617B02C4D}"/>
    <hyperlink ref="B39" r:id="rId9" location="33-10491" xr:uid="{C9B63E4E-DA78-4D6B-A2D0-270F0F381017}"/>
    <hyperlink ref="B40" r:id="rId10" location="33-10498" xr:uid="{DCDD6074-4306-4E59-9563-7203D40CF704}"/>
    <hyperlink ref="B41" r:id="rId11" location="BHCA-3" xr:uid="{620F7AA7-385E-47BE-8307-E8F3B99368EA}"/>
    <hyperlink ref="B42" r:id="rId12" location="33-10515" xr:uid="{FCA95A24-2702-4EFF-B4CF-CDAD674EFBEF}"/>
    <hyperlink ref="B43" r:id="rId13" location="34-83557" xr:uid="{E961F5BB-9F5E-4E62-8FEC-9CFA912716E2}"/>
    <hyperlink ref="B44" r:id="rId14" location="33-10526" xr:uid="{113C04FF-F7F5-466A-89B8-30DEF675C288}"/>
    <hyperlink ref="B46" r:id="rId15" location="34-84225" xr:uid="{741F21F2-7A7D-4C12-B868-F5722B51BE6D}"/>
    <hyperlink ref="B47" r:id="rId16" location="34-84289" xr:uid="{EADFBCC4-3662-4FA8-A44E-2B3F0E9DB0F7}"/>
    <hyperlink ref="B48" r:id="rId17" location="34-84409" xr:uid="{DF9FEBD5-AB77-4036-A8CC-AE8880C1CFC4}"/>
    <hyperlink ref="B49" r:id="rId18" location="33-10569" xr:uid="{4BEFF413-AA45-433C-A1B3-B5D7F8CEA0F8}"/>
    <hyperlink ref="B50" r:id="rId19" location="33-10590" xr:uid="{7557B40A-0063-433B-92A3-12586AE21ECB}"/>
    <hyperlink ref="B51" r:id="rId20" location="34-84861" xr:uid="{43A83E6D-DB72-4153-A566-DB198D76B28C}"/>
    <hyperlink ref="B52" r:id="rId21" location="BHCA-5" xr:uid="{7BF4DBF3-5526-4318-834A-9CA7F9F940A5}"/>
    <hyperlink ref="B56" r:id="rId22" location="33-10607" xr:uid="{6223157C-29C4-4F24-B1C1-BCDA04867E57}"/>
    <hyperlink ref="B57" r:id="rId23" location="33-10619" xr:uid="{5EB40792-E28E-41F6-9B8C-6B36BA9C74B4}"/>
    <hyperlink ref="B58" r:id="rId24" location="33-10635" xr:uid="{5059E620-CE0B-4D64-99D8-B9EB2C2DB478}"/>
    <hyperlink ref="B59" r:id="rId25" location="34-85814" xr:uid="{A105D248-D0DD-4DBA-98A8-D24F49E96B42}"/>
    <hyperlink ref="B60" r:id="rId26" location="34-85823" xr:uid="{BB6AC987-7DA5-492B-8467-7827573F704E}"/>
    <hyperlink ref="B61" r:id="rId27" location="34-86304" xr:uid="{897C2181-DB9C-44C3-BEE1-CA728BBFA0EE}"/>
    <hyperlink ref="B62" r:id="rId28" location="33-10668" xr:uid="{9D4E9B0B-AACA-4ED2-841E-46AB264396B8}"/>
    <hyperlink ref="B64" r:id="rId29" location="33-10688" xr:uid="{57D5E928-D528-414F-8FCF-56A373BC7767}"/>
    <hyperlink ref="B65" r:id="rId30" location="34-87115" xr:uid="{A1B29E63-50C5-49CF-84F8-02AD8E0107A8}"/>
    <hyperlink ref="B63" r:id="rId31" xr:uid="{328095DD-C3FA-498F-97A4-C4DF34DF8D36}"/>
    <hyperlink ref="B66" r:id="rId32" location="34-87193" xr:uid="{E6DCBF15-4F50-414E-84EE-0E29DD866134}"/>
    <hyperlink ref="B67" r:id="rId33" location="IC-33658" xr:uid="{752EE57F-1333-4A5E-9ABD-83F18E775077}"/>
    <hyperlink ref="B68" r:id="rId34" location="33-10720" xr:uid="{293DEE81-7B3C-4F3B-8BA2-AB8FB3DE51B9}"/>
    <hyperlink ref="B69" r:id="rId35" location="IA-5407" xr:uid="{45FF2AE5-5C01-4273-9E0D-7C94F8684E26}"/>
    <hyperlink ref="B71" r:id="rId36" location="34-87458" xr:uid="{D3DCE01C-B960-4AC9-A444-3E0A04665157}"/>
    <hyperlink ref="B70" r:id="rId37" location="34-87457" xr:uid="{B4F8BDDE-5D5E-4B5B-B7C6-9688E4BA3DC0}"/>
    <hyperlink ref="B72" r:id="rId38" location="34-87607" xr:uid="{31DB2D90-6319-46F2-BCF9-1AE87BA81EC4}"/>
    <hyperlink ref="B73" r:id="rId39" xr:uid="{9114B550-4397-4368-B7DC-09CCC6F9F3EE}"/>
    <hyperlink ref="B74" r:id="rId40" location="33-10734" xr:uid="{43B4494F-A59A-4F88-ACCA-B99017C8B9A4}"/>
    <hyperlink ref="B75" r:id="rId41" location="33-10738" xr:uid="{F72EA53B-6826-4B27-95A2-8747BFAD9572}"/>
    <hyperlink ref="B78" r:id="rId42" location="33-10750" xr:uid="{49A397E6-5C4B-4CAA-BE38-199F58D67F71}"/>
    <hyperlink ref="B79" r:id="rId43" location="BHCA-8" xr:uid="{D0285652-D898-4DE1-9D43-E4A7E8FE7A43}"/>
    <hyperlink ref="B80" r:id="rId44" location="34-88216" xr:uid="{DC910CBA-154C-4AB0-93F6-BF54DD2A8867}"/>
    <hyperlink ref="B81" r:id="rId45" location="33-10763" xr:uid="{10C67CB8-366F-4F4E-83B7-00FAC9240945}"/>
    <hyperlink ref="B82" r:id="rId46" xr:uid="{EFA57F90-2DFF-476B-BD15-26566B16048F}"/>
    <hyperlink ref="B83" r:id="rId47" location="34-89290" xr:uid="{EE8E85F6-2B12-4C79-B5BD-8186FC4C7AF7}"/>
    <hyperlink ref="B84" r:id="rId48" location="33-10814" xr:uid="{8235DBA4-2EF6-432D-B49B-86B2A6AAD8D6}"/>
    <hyperlink ref="B85" r:id="rId49" xr:uid="{31106A7F-A979-4F47-933E-4EE71CB9DD16}"/>
    <hyperlink ref="B86" r:id="rId50" location="33-10821" xr:uid="{C389D4A5-EC52-45B0-A632-E345128898C2}"/>
    <hyperlink ref="B87" r:id="rId51" location="34-90019" xr:uid="{81F3D7A4-0984-45C5-831C-882465B110AB}"/>
    <hyperlink ref="B88" r:id="rId52" location="33-10891" xr:uid="{443DF345-F2E5-4B58-AE8F-507DCD1804CB}"/>
    <hyperlink ref="B89" r:id="rId53" xr:uid="{DF9A1996-25CE-4CDD-8FCC-1B42F19B9D2D}"/>
    <hyperlink ref="B90" r:id="rId54" location="33-10911" xr:uid="{DF11ADB7-D88C-4EF8-B5D7-A41531F7D7C3}"/>
    <hyperlink ref="A1" location="'Table of Contents'!A1" display="Back to Table of Contents" xr:uid="{1111CE66-E31A-4343-823F-0441D1F03960}"/>
  </hyperlinks>
  <pageMargins left="0.7" right="0.7" top="0.75" bottom="0.75" header="0.3" footer="0.3"/>
  <pageSetup orientation="portrait" horizontalDpi="90" verticalDpi="90" r:id="rId5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2EDA-E2C5-4067-9EF3-0427AFB22EE5}">
  <dimension ref="A1:H122"/>
  <sheetViews>
    <sheetView zoomScaleNormal="100" workbookViewId="0"/>
  </sheetViews>
  <sheetFormatPr defaultRowHeight="14.25"/>
  <cols>
    <col min="1" max="1" width="3.375" customWidth="1"/>
    <col min="2" max="2" width="60.75" customWidth="1"/>
    <col min="3" max="3" width="20.5" style="26" customWidth="1"/>
    <col min="4" max="4" width="19" style="26" customWidth="1"/>
    <col min="5" max="5" width="21.875" customWidth="1"/>
    <col min="6" max="6" width="26.75" customWidth="1"/>
    <col min="7" max="7" width="27.125" customWidth="1"/>
    <col min="8" max="8" width="27.625" customWidth="1"/>
    <col min="9" max="9" width="14.75" customWidth="1"/>
  </cols>
  <sheetData>
    <row r="1" spans="1:8" ht="20.25">
      <c r="A1" s="287" t="s">
        <v>704</v>
      </c>
    </row>
    <row r="2" spans="1:8" ht="15" thickBot="1"/>
    <row r="3" spans="1:8" ht="15">
      <c r="B3" s="159" t="s">
        <v>764</v>
      </c>
      <c r="C3" s="356"/>
      <c r="D3" s="218"/>
      <c r="E3" s="377" t="s">
        <v>356</v>
      </c>
      <c r="F3" s="379"/>
    </row>
    <row r="4" spans="1:8" ht="28.5" customHeight="1">
      <c r="B4" s="162" t="s">
        <v>762</v>
      </c>
      <c r="C4" s="357">
        <f>F104</f>
        <v>45</v>
      </c>
      <c r="E4" s="220"/>
      <c r="F4" s="221" t="s">
        <v>614</v>
      </c>
      <c r="G4" s="82"/>
    </row>
    <row r="5" spans="1:8" ht="28.5">
      <c r="B5" s="162" t="s">
        <v>763</v>
      </c>
      <c r="C5" s="357">
        <f>SUM(G104:H104)</f>
        <v>18</v>
      </c>
      <c r="E5" s="219"/>
      <c r="F5" s="222" t="s">
        <v>613</v>
      </c>
    </row>
    <row r="6" spans="1:8" ht="15" thickBot="1">
      <c r="B6" s="355" t="s">
        <v>766</v>
      </c>
      <c r="C6" s="358">
        <f>SUM(C5,C4)</f>
        <v>63</v>
      </c>
      <c r="F6" s="4"/>
    </row>
    <row r="8" spans="1:8">
      <c r="A8" s="234"/>
      <c r="B8" s="223" t="s">
        <v>581</v>
      </c>
      <c r="C8" s="216" t="s">
        <v>608</v>
      </c>
      <c r="D8" s="217" t="s">
        <v>609</v>
      </c>
      <c r="E8" s="217" t="s">
        <v>11</v>
      </c>
      <c r="F8" s="238" t="s">
        <v>626</v>
      </c>
      <c r="G8" s="239" t="s">
        <v>586</v>
      </c>
      <c r="H8" s="239" t="s">
        <v>627</v>
      </c>
    </row>
    <row r="9" spans="1:8" ht="15">
      <c r="A9" s="64">
        <v>1</v>
      </c>
      <c r="B9" s="235" t="s">
        <v>628</v>
      </c>
      <c r="C9" s="224">
        <v>42859</v>
      </c>
      <c r="D9" s="225"/>
      <c r="E9" s="98"/>
      <c r="F9" s="226"/>
      <c r="G9" s="226"/>
      <c r="H9" s="227"/>
    </row>
    <row r="10" spans="1:8" ht="15">
      <c r="A10" s="64">
        <v>2</v>
      </c>
      <c r="B10" s="236" t="s">
        <v>582</v>
      </c>
      <c r="C10" s="215">
        <v>42922</v>
      </c>
      <c r="D10" s="228"/>
      <c r="F10" s="192"/>
      <c r="G10" s="192"/>
      <c r="H10" s="229"/>
    </row>
    <row r="11" spans="1:8" ht="15">
      <c r="A11" s="64">
        <v>3</v>
      </c>
      <c r="B11" s="236" t="s">
        <v>582</v>
      </c>
      <c r="C11" s="215">
        <v>42991</v>
      </c>
      <c r="D11" s="228"/>
      <c r="F11" s="192"/>
      <c r="G11" s="192"/>
      <c r="H11" s="229"/>
    </row>
    <row r="12" spans="1:8" ht="15">
      <c r="A12" s="64">
        <v>4</v>
      </c>
      <c r="B12" s="236" t="s">
        <v>116</v>
      </c>
      <c r="C12" s="215">
        <v>43032</v>
      </c>
      <c r="D12" s="215">
        <v>42930</v>
      </c>
      <c r="E12" t="s">
        <v>117</v>
      </c>
      <c r="F12" s="192" t="s">
        <v>610</v>
      </c>
      <c r="G12" s="192"/>
      <c r="H12" s="229"/>
    </row>
    <row r="13" spans="1:8" ht="15">
      <c r="A13" s="64">
        <v>5</v>
      </c>
      <c r="B13" s="236" t="s">
        <v>582</v>
      </c>
      <c r="C13" s="215">
        <v>43077</v>
      </c>
      <c r="D13" s="228"/>
      <c r="F13" s="192"/>
      <c r="G13" s="192"/>
      <c r="H13" s="229"/>
    </row>
    <row r="14" spans="1:8" ht="15">
      <c r="A14" s="64">
        <v>6</v>
      </c>
      <c r="B14" s="236" t="s">
        <v>58</v>
      </c>
      <c r="C14" s="215">
        <v>43077</v>
      </c>
      <c r="D14" s="215">
        <v>42144</v>
      </c>
      <c r="E14" s="249" t="s">
        <v>59</v>
      </c>
      <c r="F14" s="192"/>
      <c r="G14" s="192" t="s">
        <v>610</v>
      </c>
      <c r="H14" s="229"/>
    </row>
    <row r="15" spans="1:8" ht="29.25">
      <c r="A15" s="64">
        <v>7</v>
      </c>
      <c r="B15" s="236" t="s">
        <v>629</v>
      </c>
      <c r="C15" s="215">
        <v>43105</v>
      </c>
      <c r="D15" s="215">
        <v>41890</v>
      </c>
      <c r="E15" s="249" t="s">
        <v>45</v>
      </c>
      <c r="F15" s="192"/>
      <c r="G15" s="192" t="s">
        <v>610</v>
      </c>
      <c r="H15" s="229"/>
    </row>
    <row r="16" spans="1:8" ht="29.25">
      <c r="A16" s="64">
        <v>8</v>
      </c>
      <c r="B16" s="236" t="s">
        <v>630</v>
      </c>
      <c r="C16" s="215">
        <v>43105</v>
      </c>
      <c r="D16" s="215">
        <v>42858</v>
      </c>
      <c r="E16" s="250" t="s">
        <v>631</v>
      </c>
      <c r="F16" s="192"/>
      <c r="G16" s="192"/>
      <c r="H16" s="229"/>
    </row>
    <row r="17" spans="1:8" ht="29.25">
      <c r="A17" s="64">
        <v>9</v>
      </c>
      <c r="B17" s="236" t="s">
        <v>632</v>
      </c>
      <c r="C17" s="215">
        <v>43124</v>
      </c>
      <c r="D17" s="228"/>
      <c r="F17" s="192"/>
      <c r="G17" s="192"/>
      <c r="H17" s="229"/>
    </row>
    <row r="18" spans="1:8" ht="15">
      <c r="A18" s="64">
        <v>10</v>
      </c>
      <c r="B18" s="236" t="s">
        <v>582</v>
      </c>
      <c r="C18" s="215">
        <v>43167</v>
      </c>
      <c r="D18" s="228"/>
      <c r="F18" s="192"/>
      <c r="G18" s="192"/>
      <c r="H18" s="229"/>
    </row>
    <row r="19" spans="1:8" ht="15">
      <c r="A19" s="64">
        <v>11</v>
      </c>
      <c r="B19" s="236" t="s">
        <v>582</v>
      </c>
      <c r="C19" s="215">
        <v>43167</v>
      </c>
      <c r="D19" s="228"/>
      <c r="F19" s="192"/>
      <c r="G19" s="192"/>
      <c r="H19" s="229"/>
    </row>
    <row r="20" spans="1:8" ht="29.25">
      <c r="A20" s="64">
        <v>12</v>
      </c>
      <c r="B20" s="236" t="s">
        <v>633</v>
      </c>
      <c r="C20" s="215">
        <v>43215</v>
      </c>
      <c r="D20" s="251"/>
      <c r="E20" s="249" t="s">
        <v>634</v>
      </c>
      <c r="F20" s="192"/>
      <c r="G20" s="192"/>
      <c r="H20" s="229"/>
    </row>
    <row r="21" spans="1:8" ht="29.25">
      <c r="A21" s="64">
        <v>13</v>
      </c>
      <c r="B21" s="236" t="s">
        <v>635</v>
      </c>
      <c r="C21" s="215">
        <v>43244</v>
      </c>
      <c r="D21" s="228"/>
      <c r="F21" s="192"/>
      <c r="G21" s="192"/>
      <c r="H21" s="229"/>
    </row>
    <row r="22" spans="1:8" ht="29.25">
      <c r="A22" s="64">
        <v>14</v>
      </c>
      <c r="B22" s="236" t="s">
        <v>636</v>
      </c>
      <c r="C22" s="215">
        <v>43256</v>
      </c>
      <c r="D22" s="215">
        <v>42144</v>
      </c>
      <c r="E22" s="249" t="s">
        <v>59</v>
      </c>
      <c r="F22" s="192"/>
      <c r="G22" s="192" t="s">
        <v>610</v>
      </c>
      <c r="H22" s="229"/>
    </row>
    <row r="23" spans="1:8" ht="29.25">
      <c r="A23" s="64">
        <v>15</v>
      </c>
      <c r="B23" s="236" t="s">
        <v>637</v>
      </c>
      <c r="C23" s="215">
        <v>43276</v>
      </c>
      <c r="D23" s="215">
        <v>43090</v>
      </c>
      <c r="E23" s="249" t="s">
        <v>121</v>
      </c>
      <c r="F23" s="192" t="s">
        <v>610</v>
      </c>
      <c r="G23" s="192"/>
      <c r="H23" s="229"/>
    </row>
    <row r="24" spans="1:8" ht="15">
      <c r="A24" s="64">
        <v>16</v>
      </c>
      <c r="B24" s="236" t="s">
        <v>122</v>
      </c>
      <c r="C24" s="215">
        <v>43279</v>
      </c>
      <c r="D24" s="215">
        <v>43173</v>
      </c>
      <c r="E24" s="249" t="s">
        <v>123</v>
      </c>
      <c r="F24" s="192"/>
      <c r="G24" s="192"/>
      <c r="H24" s="229"/>
    </row>
    <row r="25" spans="1:8" ht="15">
      <c r="A25" s="64">
        <v>17</v>
      </c>
      <c r="B25" s="236" t="s">
        <v>638</v>
      </c>
      <c r="C25" s="215">
        <v>43279</v>
      </c>
      <c r="D25" s="215">
        <v>42795</v>
      </c>
      <c r="E25" s="249" t="s">
        <v>639</v>
      </c>
      <c r="F25" s="192"/>
      <c r="G25" s="192"/>
      <c r="H25" s="229"/>
    </row>
    <row r="26" spans="1:8" ht="15">
      <c r="A26" s="64">
        <v>18</v>
      </c>
      <c r="B26" s="236" t="s">
        <v>640</v>
      </c>
      <c r="C26" s="215">
        <v>43279</v>
      </c>
      <c r="D26" s="215">
        <v>42548</v>
      </c>
      <c r="E26" s="252" t="s">
        <v>93</v>
      </c>
      <c r="F26" s="192"/>
      <c r="G26" s="192" t="s">
        <v>610</v>
      </c>
      <c r="H26" s="229"/>
    </row>
    <row r="27" spans="1:8" ht="15">
      <c r="A27" s="64">
        <v>19</v>
      </c>
      <c r="B27" s="236" t="s">
        <v>582</v>
      </c>
      <c r="C27" s="215">
        <v>43291</v>
      </c>
      <c r="D27" s="228"/>
      <c r="F27" s="192"/>
      <c r="G27" s="192"/>
      <c r="H27" s="229"/>
    </row>
    <row r="28" spans="1:8" ht="15">
      <c r="A28" s="64">
        <v>20</v>
      </c>
      <c r="B28" s="236" t="s">
        <v>75</v>
      </c>
      <c r="C28" s="215">
        <v>43299</v>
      </c>
      <c r="D28" s="215">
        <v>42326</v>
      </c>
      <c r="E28" s="249" t="s">
        <v>76</v>
      </c>
      <c r="F28" s="192"/>
      <c r="G28" s="192" t="s">
        <v>610</v>
      </c>
      <c r="H28" s="229"/>
    </row>
    <row r="29" spans="1:8" ht="15">
      <c r="A29" s="64">
        <v>21</v>
      </c>
      <c r="B29" s="236" t="s">
        <v>641</v>
      </c>
      <c r="C29" s="215">
        <v>43299</v>
      </c>
      <c r="D29" s="228"/>
      <c r="E29" s="249" t="s">
        <v>642</v>
      </c>
      <c r="F29" s="192"/>
      <c r="G29" s="192"/>
      <c r="H29" s="229"/>
    </row>
    <row r="30" spans="1:8" ht="15">
      <c r="A30" s="64">
        <v>22</v>
      </c>
      <c r="B30" s="236" t="s">
        <v>98</v>
      </c>
      <c r="C30" s="215">
        <v>43329</v>
      </c>
      <c r="D30" s="215">
        <v>42564</v>
      </c>
      <c r="E30" s="249" t="s">
        <v>99</v>
      </c>
      <c r="F30" s="192"/>
      <c r="G30" s="192" t="s">
        <v>610</v>
      </c>
      <c r="H30" s="229"/>
    </row>
    <row r="31" spans="1:8" ht="15">
      <c r="A31" s="64">
        <v>23</v>
      </c>
      <c r="B31" s="236" t="s">
        <v>643</v>
      </c>
      <c r="C31" s="215">
        <v>43332</v>
      </c>
      <c r="D31" s="215">
        <v>42795</v>
      </c>
      <c r="E31" s="249" t="s">
        <v>644</v>
      </c>
      <c r="F31" s="192"/>
      <c r="G31" s="192"/>
      <c r="H31" s="229"/>
    </row>
    <row r="32" spans="1:8" ht="15">
      <c r="A32" s="64">
        <v>24</v>
      </c>
      <c r="B32" s="236" t="s">
        <v>645</v>
      </c>
      <c r="C32" s="215">
        <v>43334</v>
      </c>
      <c r="D32" s="228"/>
      <c r="F32" s="192"/>
      <c r="G32" s="192"/>
      <c r="H32" s="229"/>
    </row>
    <row r="33" spans="1:8" ht="15">
      <c r="A33" s="64">
        <v>25</v>
      </c>
      <c r="B33" s="236" t="s">
        <v>646</v>
      </c>
      <c r="C33" s="215">
        <v>43374</v>
      </c>
      <c r="D33" s="228"/>
      <c r="F33" s="192"/>
      <c r="G33" s="192"/>
      <c r="H33" s="229"/>
    </row>
    <row r="34" spans="1:8" ht="15">
      <c r="A34" s="64">
        <v>26</v>
      </c>
      <c r="B34" s="236" t="s">
        <v>90</v>
      </c>
      <c r="C34" s="215">
        <v>43404</v>
      </c>
      <c r="D34" s="215">
        <v>42537</v>
      </c>
      <c r="E34" s="249" t="s">
        <v>91</v>
      </c>
      <c r="F34" s="192"/>
      <c r="G34" s="192" t="s">
        <v>610</v>
      </c>
      <c r="H34" s="229"/>
    </row>
    <row r="35" spans="1:8" ht="15">
      <c r="A35" s="64">
        <v>27</v>
      </c>
      <c r="B35" s="236" t="s">
        <v>96</v>
      </c>
      <c r="C35" s="215">
        <v>43406</v>
      </c>
      <c r="D35" s="215">
        <v>42564</v>
      </c>
      <c r="E35" s="249" t="s">
        <v>97</v>
      </c>
      <c r="F35" s="192"/>
      <c r="G35" s="192" t="s">
        <v>610</v>
      </c>
      <c r="H35" s="229"/>
    </row>
    <row r="36" spans="1:8" ht="15">
      <c r="A36" s="64">
        <v>28</v>
      </c>
      <c r="B36" s="236" t="s">
        <v>75</v>
      </c>
      <c r="C36" s="215">
        <v>43410</v>
      </c>
      <c r="D36" s="215">
        <v>42326</v>
      </c>
      <c r="E36" s="252" t="s">
        <v>647</v>
      </c>
      <c r="F36" s="192"/>
      <c r="G36" s="192" t="s">
        <v>610</v>
      </c>
      <c r="H36" s="229"/>
    </row>
    <row r="37" spans="1:8" ht="15">
      <c r="A37" s="64">
        <v>29</v>
      </c>
      <c r="B37" s="236" t="s">
        <v>58</v>
      </c>
      <c r="C37" s="215">
        <v>43433</v>
      </c>
      <c r="D37" s="215">
        <v>42144</v>
      </c>
      <c r="E37" s="249" t="s">
        <v>59</v>
      </c>
      <c r="F37" s="192"/>
      <c r="G37" s="192" t="s">
        <v>610</v>
      </c>
      <c r="H37" s="229"/>
    </row>
    <row r="38" spans="1:8" ht="15">
      <c r="A38" s="64">
        <v>30</v>
      </c>
      <c r="B38" s="236" t="s">
        <v>134</v>
      </c>
      <c r="C38" s="215">
        <v>43434</v>
      </c>
      <c r="D38" s="215">
        <v>43243</v>
      </c>
      <c r="E38" s="250" t="s">
        <v>135</v>
      </c>
      <c r="F38" s="192" t="s">
        <v>610</v>
      </c>
      <c r="G38" s="192"/>
      <c r="H38" s="229"/>
    </row>
    <row r="39" spans="1:8" ht="15">
      <c r="A39" s="64">
        <v>31</v>
      </c>
      <c r="B39" s="236" t="s">
        <v>582</v>
      </c>
      <c r="C39" s="215">
        <v>43448</v>
      </c>
      <c r="D39" s="228"/>
      <c r="F39" s="192"/>
      <c r="G39" s="192"/>
      <c r="H39" s="229"/>
    </row>
    <row r="40" spans="1:8" ht="15">
      <c r="A40" s="64">
        <v>32</v>
      </c>
      <c r="B40" s="236" t="s">
        <v>124</v>
      </c>
      <c r="C40" s="215">
        <v>43453</v>
      </c>
      <c r="D40" s="215">
        <v>43173</v>
      </c>
      <c r="E40" s="249" t="s">
        <v>125</v>
      </c>
      <c r="F40" s="192" t="s">
        <v>610</v>
      </c>
      <c r="G40" s="192"/>
      <c r="H40" s="229"/>
    </row>
    <row r="41" spans="1:8" ht="43.5">
      <c r="A41" s="64">
        <v>33</v>
      </c>
      <c r="B41" s="236" t="s">
        <v>648</v>
      </c>
      <c r="C41" s="215">
        <v>43453</v>
      </c>
      <c r="D41" s="215">
        <v>42221</v>
      </c>
      <c r="E41" s="249" t="s">
        <v>65</v>
      </c>
      <c r="F41" s="192"/>
      <c r="G41" s="192" t="s">
        <v>610</v>
      </c>
      <c r="H41" s="229"/>
    </row>
    <row r="42" spans="1:8" ht="29.25">
      <c r="A42" s="64">
        <v>34</v>
      </c>
      <c r="B42" s="236" t="s">
        <v>649</v>
      </c>
      <c r="C42" s="215">
        <v>43453</v>
      </c>
      <c r="D42" s="228"/>
      <c r="E42" s="249" t="s">
        <v>650</v>
      </c>
      <c r="F42" s="192"/>
      <c r="G42" s="192"/>
      <c r="H42" s="229"/>
    </row>
    <row r="43" spans="1:8" ht="15">
      <c r="A43" s="64">
        <v>35</v>
      </c>
      <c r="B43" s="236" t="s">
        <v>48</v>
      </c>
      <c r="C43" s="215">
        <v>43454</v>
      </c>
      <c r="D43" s="215">
        <v>42044</v>
      </c>
      <c r="E43" t="s">
        <v>49</v>
      </c>
      <c r="F43" s="192"/>
      <c r="G43" s="192" t="s">
        <v>610</v>
      </c>
      <c r="H43" s="229"/>
    </row>
    <row r="44" spans="1:8" ht="15">
      <c r="A44" s="64">
        <v>36</v>
      </c>
      <c r="B44" s="236" t="s">
        <v>582</v>
      </c>
      <c r="C44" s="215">
        <v>43536</v>
      </c>
      <c r="D44" s="215"/>
      <c r="F44" s="192"/>
      <c r="G44" s="192"/>
      <c r="H44" s="229"/>
    </row>
    <row r="45" spans="1:8" ht="15">
      <c r="A45" s="64">
        <v>37</v>
      </c>
      <c r="B45" s="236" t="s">
        <v>118</v>
      </c>
      <c r="C45" s="215">
        <v>43544</v>
      </c>
      <c r="D45" s="215">
        <v>43019</v>
      </c>
      <c r="E45" t="s">
        <v>119</v>
      </c>
      <c r="F45" s="192" t="s">
        <v>610</v>
      </c>
      <c r="G45" s="192"/>
      <c r="H45" s="229"/>
    </row>
    <row r="46" spans="1:8" ht="15">
      <c r="A46" s="64">
        <v>38</v>
      </c>
      <c r="B46" s="236" t="s">
        <v>651</v>
      </c>
      <c r="C46" s="215">
        <v>43552</v>
      </c>
      <c r="D46" s="228"/>
      <c r="F46" s="192"/>
      <c r="G46" s="192"/>
      <c r="H46" s="229"/>
    </row>
    <row r="47" spans="1:8" ht="15">
      <c r="A47" s="64">
        <v>39</v>
      </c>
      <c r="B47" s="236" t="s">
        <v>96</v>
      </c>
      <c r="C47" s="215">
        <v>43579</v>
      </c>
      <c r="D47" s="215">
        <v>42564</v>
      </c>
      <c r="E47" t="s">
        <v>97</v>
      </c>
      <c r="F47" s="192"/>
      <c r="G47" s="192" t="s">
        <v>610</v>
      </c>
      <c r="H47" s="229"/>
    </row>
    <row r="48" spans="1:8" ht="15">
      <c r="A48" s="64">
        <v>40</v>
      </c>
      <c r="B48" s="253" t="s">
        <v>652</v>
      </c>
      <c r="C48" s="215">
        <v>43621</v>
      </c>
      <c r="D48" s="215">
        <v>43208</v>
      </c>
      <c r="E48" s="249" t="s">
        <v>127</v>
      </c>
      <c r="F48" s="192" t="s">
        <v>610</v>
      </c>
      <c r="G48" s="192"/>
      <c r="H48" s="229"/>
    </row>
    <row r="49" spans="1:8" ht="15">
      <c r="A49" s="64">
        <v>41</v>
      </c>
      <c r="B49" s="236" t="s">
        <v>653</v>
      </c>
      <c r="C49" s="215">
        <v>43621</v>
      </c>
      <c r="D49" s="215">
        <v>43208</v>
      </c>
      <c r="E49" s="249" t="s">
        <v>131</v>
      </c>
      <c r="F49" s="192" t="s">
        <v>610</v>
      </c>
      <c r="G49" s="192"/>
      <c r="H49" s="229"/>
    </row>
    <row r="50" spans="1:8" ht="15">
      <c r="A50" s="64">
        <v>42</v>
      </c>
      <c r="B50" s="236" t="s">
        <v>582</v>
      </c>
      <c r="C50" s="215">
        <v>43623</v>
      </c>
      <c r="D50" s="228"/>
      <c r="F50" s="192"/>
      <c r="G50" s="192"/>
      <c r="H50" s="229"/>
    </row>
    <row r="51" spans="1:8" ht="15">
      <c r="A51" s="64">
        <v>43</v>
      </c>
      <c r="B51" s="236" t="s">
        <v>145</v>
      </c>
      <c r="C51" s="215">
        <v>43626</v>
      </c>
      <c r="D51" s="215">
        <v>43363</v>
      </c>
      <c r="E51" s="252" t="s">
        <v>146</v>
      </c>
      <c r="F51" s="192" t="s">
        <v>610</v>
      </c>
      <c r="G51" s="192"/>
      <c r="H51" s="229"/>
    </row>
    <row r="52" spans="1:8" ht="29.25">
      <c r="A52" s="64">
        <v>44</v>
      </c>
      <c r="B52" s="236" t="s">
        <v>654</v>
      </c>
      <c r="C52" s="215">
        <v>43634</v>
      </c>
      <c r="D52" s="215">
        <v>43222</v>
      </c>
      <c r="E52" s="249" t="s">
        <v>133</v>
      </c>
      <c r="F52" s="192" t="s">
        <v>610</v>
      </c>
      <c r="G52" s="192"/>
      <c r="H52" s="229"/>
    </row>
    <row r="53" spans="1:8" ht="43.5">
      <c r="A53" s="64">
        <v>45</v>
      </c>
      <c r="B53" s="236" t="s">
        <v>655</v>
      </c>
      <c r="C53" s="215">
        <v>43637</v>
      </c>
      <c r="D53" s="215">
        <v>43384</v>
      </c>
      <c r="E53" s="249" t="s">
        <v>149</v>
      </c>
      <c r="F53" s="192" t="s">
        <v>610</v>
      </c>
      <c r="G53" s="192"/>
      <c r="H53" s="229"/>
    </row>
    <row r="54" spans="1:8" ht="43.5">
      <c r="A54" s="64">
        <v>46</v>
      </c>
      <c r="B54" s="236" t="s">
        <v>656</v>
      </c>
      <c r="C54" s="215">
        <v>43651</v>
      </c>
      <c r="D54" s="215">
        <v>43455</v>
      </c>
      <c r="E54" s="254" t="s">
        <v>156</v>
      </c>
      <c r="F54" s="192" t="s">
        <v>610</v>
      </c>
      <c r="G54" s="192"/>
      <c r="H54" s="229"/>
    </row>
    <row r="55" spans="1:8" ht="15">
      <c r="A55" s="64">
        <v>47</v>
      </c>
      <c r="B55" s="236" t="s">
        <v>118</v>
      </c>
      <c r="C55" s="215">
        <v>43683</v>
      </c>
      <c r="D55" s="215">
        <v>43019</v>
      </c>
      <c r="E55" s="249" t="s">
        <v>119</v>
      </c>
      <c r="F55" s="192" t="s">
        <v>610</v>
      </c>
      <c r="G55" s="192"/>
      <c r="H55" s="229"/>
    </row>
    <row r="56" spans="1:8" ht="29.25">
      <c r="A56" s="64">
        <v>48</v>
      </c>
      <c r="B56" s="236" t="s">
        <v>147</v>
      </c>
      <c r="C56" s="215">
        <v>43684</v>
      </c>
      <c r="D56" s="215">
        <v>43369</v>
      </c>
      <c r="E56" s="252" t="s">
        <v>148</v>
      </c>
      <c r="F56" s="192" t="s">
        <v>610</v>
      </c>
      <c r="G56" s="192"/>
      <c r="H56" s="229"/>
    </row>
    <row r="57" spans="1:8" ht="29.25">
      <c r="A57" s="64">
        <v>49</v>
      </c>
      <c r="B57" s="236" t="s">
        <v>637</v>
      </c>
      <c r="C57" s="215">
        <v>43725</v>
      </c>
      <c r="D57" s="215">
        <v>43090</v>
      </c>
      <c r="E57" s="249" t="s">
        <v>121</v>
      </c>
      <c r="F57" s="192" t="s">
        <v>610</v>
      </c>
      <c r="G57" s="192"/>
      <c r="H57" s="229"/>
    </row>
    <row r="58" spans="1:8" ht="43.5">
      <c r="A58" s="64">
        <v>50</v>
      </c>
      <c r="B58" s="236" t="s">
        <v>657</v>
      </c>
      <c r="C58" s="215">
        <v>43726</v>
      </c>
      <c r="D58" s="215">
        <v>43256</v>
      </c>
      <c r="E58" s="254" t="s">
        <v>137</v>
      </c>
      <c r="F58" s="16" t="s">
        <v>610</v>
      </c>
      <c r="G58" s="192"/>
      <c r="H58" s="229"/>
    </row>
    <row r="59" spans="1:8" ht="29.25">
      <c r="A59" s="64">
        <v>51</v>
      </c>
      <c r="B59" s="236" t="s">
        <v>658</v>
      </c>
      <c r="C59" s="215">
        <v>43727</v>
      </c>
      <c r="D59" s="215">
        <v>41746</v>
      </c>
      <c r="E59" s="249" t="s">
        <v>37</v>
      </c>
      <c r="F59" s="192"/>
      <c r="G59" s="192" t="s">
        <v>610</v>
      </c>
      <c r="H59" s="218"/>
    </row>
    <row r="60" spans="1:8" ht="15">
      <c r="A60" s="64">
        <v>52</v>
      </c>
      <c r="B60" s="236" t="s">
        <v>158</v>
      </c>
      <c r="C60" s="215">
        <v>43733</v>
      </c>
      <c r="D60" s="26" t="s">
        <v>659</v>
      </c>
      <c r="E60" t="s">
        <v>159</v>
      </c>
      <c r="F60" s="192" t="s">
        <v>610</v>
      </c>
    </row>
    <row r="61" spans="1:8" ht="15">
      <c r="A61" s="64">
        <v>53</v>
      </c>
      <c r="B61" s="236" t="s">
        <v>138</v>
      </c>
      <c r="C61" s="215">
        <v>43733</v>
      </c>
      <c r="D61" s="215">
        <v>43644</v>
      </c>
      <c r="E61" s="249" t="s">
        <v>139</v>
      </c>
      <c r="F61" s="192" t="s">
        <v>610</v>
      </c>
      <c r="G61" s="192"/>
      <c r="H61" s="229"/>
    </row>
    <row r="62" spans="1:8" ht="15">
      <c r="A62" s="64">
        <v>54</v>
      </c>
      <c r="B62" s="236" t="s">
        <v>582</v>
      </c>
      <c r="C62" s="215">
        <v>43735</v>
      </c>
      <c r="D62" s="215"/>
      <c r="E62" s="249"/>
      <c r="F62" s="192"/>
      <c r="G62" s="192"/>
      <c r="H62" s="229"/>
    </row>
    <row r="63" spans="1:8" ht="29.25">
      <c r="A63" s="64">
        <v>55</v>
      </c>
      <c r="B63" s="253" t="s">
        <v>660</v>
      </c>
      <c r="C63" s="215">
        <v>43817</v>
      </c>
      <c r="D63" s="215">
        <v>43595</v>
      </c>
      <c r="E63" s="249" t="s">
        <v>167</v>
      </c>
      <c r="F63" s="192" t="s">
        <v>610</v>
      </c>
      <c r="G63" s="192"/>
      <c r="H63" s="229"/>
    </row>
    <row r="64" spans="1:8" ht="15">
      <c r="A64" s="64">
        <v>56</v>
      </c>
      <c r="B64" s="236" t="s">
        <v>661</v>
      </c>
      <c r="C64" s="215">
        <v>43817</v>
      </c>
      <c r="D64" s="215">
        <v>43453</v>
      </c>
      <c r="E64" s="249" t="s">
        <v>155</v>
      </c>
      <c r="F64" s="192" t="s">
        <v>610</v>
      </c>
      <c r="G64" s="192"/>
      <c r="H64" s="229"/>
    </row>
    <row r="65" spans="1:8" ht="15">
      <c r="A65" s="64">
        <v>57</v>
      </c>
      <c r="B65" s="236" t="s">
        <v>582</v>
      </c>
      <c r="C65" s="215">
        <v>43857</v>
      </c>
      <c r="D65" s="228"/>
      <c r="E65" s="249"/>
      <c r="F65" s="192"/>
      <c r="G65" s="192"/>
      <c r="H65" s="229"/>
    </row>
    <row r="66" spans="1:8" ht="15">
      <c r="A66" s="64">
        <v>58</v>
      </c>
      <c r="B66" s="236" t="s">
        <v>662</v>
      </c>
      <c r="C66" s="215">
        <v>43880</v>
      </c>
      <c r="D66" s="228"/>
      <c r="E66" s="249"/>
      <c r="F66" s="192"/>
      <c r="G66" s="192"/>
      <c r="H66" s="229"/>
    </row>
    <row r="67" spans="1:8" ht="29.25">
      <c r="A67" s="64">
        <v>59</v>
      </c>
      <c r="B67" s="236" t="s">
        <v>663</v>
      </c>
      <c r="C67" s="215">
        <v>43892</v>
      </c>
      <c r="D67" s="228"/>
      <c r="E67" s="249" t="s">
        <v>664</v>
      </c>
      <c r="F67" s="192"/>
      <c r="G67" s="192"/>
      <c r="H67" s="229"/>
    </row>
    <row r="68" spans="1:8" ht="43.5">
      <c r="A68" s="64">
        <v>60</v>
      </c>
      <c r="B68" s="236" t="s">
        <v>665</v>
      </c>
      <c r="C68" s="215">
        <v>43892</v>
      </c>
      <c r="D68" s="215">
        <v>43305</v>
      </c>
      <c r="E68" s="249" t="s">
        <v>143</v>
      </c>
      <c r="F68" s="192" t="s">
        <v>610</v>
      </c>
      <c r="G68" s="192"/>
      <c r="H68" s="229"/>
    </row>
    <row r="69" spans="1:8" ht="29.25">
      <c r="A69" s="64">
        <v>61</v>
      </c>
      <c r="B69" s="236" t="s">
        <v>150</v>
      </c>
      <c r="C69" s="215">
        <v>43901</v>
      </c>
      <c r="D69" s="215">
        <v>43403</v>
      </c>
      <c r="E69" s="249" t="s">
        <v>151</v>
      </c>
      <c r="F69" s="192" t="s">
        <v>610</v>
      </c>
      <c r="G69" s="192"/>
      <c r="H69" s="229"/>
    </row>
    <row r="70" spans="1:8" ht="15">
      <c r="A70" s="64">
        <v>62</v>
      </c>
      <c r="B70" s="236" t="s">
        <v>666</v>
      </c>
      <c r="C70" s="215">
        <v>43902</v>
      </c>
      <c r="D70" s="215">
        <v>43594</v>
      </c>
      <c r="E70" s="249" t="s">
        <v>165</v>
      </c>
      <c r="F70" s="192" t="s">
        <v>610</v>
      </c>
      <c r="G70" s="192"/>
      <c r="H70" s="229"/>
    </row>
    <row r="71" spans="1:8" ht="15">
      <c r="A71" s="64">
        <v>63</v>
      </c>
      <c r="B71" s="236" t="s">
        <v>160</v>
      </c>
      <c r="C71" s="215">
        <v>43929</v>
      </c>
      <c r="D71" s="215">
        <v>43544</v>
      </c>
      <c r="E71" s="249" t="s">
        <v>161</v>
      </c>
      <c r="F71" s="192" t="s">
        <v>610</v>
      </c>
      <c r="G71" s="192"/>
      <c r="H71" s="229"/>
    </row>
    <row r="72" spans="1:8" ht="15">
      <c r="A72" s="64">
        <v>64</v>
      </c>
      <c r="B72" s="236" t="s">
        <v>106</v>
      </c>
      <c r="C72" s="215">
        <v>43930</v>
      </c>
      <c r="D72" s="215">
        <v>42641</v>
      </c>
      <c r="E72" s="249" t="s">
        <v>33</v>
      </c>
      <c r="F72" s="192"/>
      <c r="G72" s="192" t="s">
        <v>610</v>
      </c>
      <c r="H72" s="229"/>
    </row>
    <row r="73" spans="1:8" ht="29.25">
      <c r="A73" s="64">
        <v>65</v>
      </c>
      <c r="B73" s="236" t="s">
        <v>667</v>
      </c>
      <c r="C73" s="215">
        <v>43966</v>
      </c>
      <c r="D73" s="215">
        <v>43717</v>
      </c>
      <c r="E73" s="249" t="s">
        <v>173</v>
      </c>
      <c r="F73" s="192" t="s">
        <v>610</v>
      </c>
      <c r="G73" s="192"/>
      <c r="H73" s="229"/>
    </row>
    <row r="74" spans="1:8" ht="29.25">
      <c r="A74" s="64">
        <v>66</v>
      </c>
      <c r="B74" s="236" t="s">
        <v>668</v>
      </c>
      <c r="C74" s="215">
        <v>43971</v>
      </c>
      <c r="D74" s="215">
        <v>43588</v>
      </c>
      <c r="E74" s="252" t="s">
        <v>163</v>
      </c>
      <c r="F74" s="192" t="s">
        <v>610</v>
      </c>
      <c r="G74" s="192"/>
      <c r="H74" s="229"/>
    </row>
    <row r="75" spans="1:8" ht="43.5">
      <c r="A75" s="64">
        <v>67</v>
      </c>
      <c r="B75" s="236" t="s">
        <v>657</v>
      </c>
      <c r="C75" s="215">
        <v>44007</v>
      </c>
      <c r="D75" s="215">
        <v>44012</v>
      </c>
      <c r="E75" s="250" t="s">
        <v>198</v>
      </c>
      <c r="F75" s="192" t="s">
        <v>610</v>
      </c>
      <c r="G75" s="192"/>
      <c r="H75" s="229"/>
    </row>
    <row r="76" spans="1:8" ht="29.25">
      <c r="A76" s="64">
        <v>68</v>
      </c>
      <c r="B76" s="236" t="s">
        <v>180</v>
      </c>
      <c r="C76" s="215">
        <v>44018</v>
      </c>
      <c r="D76" s="215">
        <v>43756</v>
      </c>
      <c r="E76" s="249" t="s">
        <v>181</v>
      </c>
      <c r="F76" s="192" t="s">
        <v>610</v>
      </c>
      <c r="G76" s="192"/>
      <c r="H76" s="229"/>
    </row>
    <row r="77" spans="1:8" ht="15">
      <c r="A77" s="64">
        <v>69</v>
      </c>
      <c r="B77" s="236" t="s">
        <v>669</v>
      </c>
      <c r="C77" s="215">
        <v>44034</v>
      </c>
      <c r="D77" s="215">
        <v>43774</v>
      </c>
      <c r="E77" s="249" t="s">
        <v>187</v>
      </c>
      <c r="F77" s="192" t="s">
        <v>610</v>
      </c>
      <c r="G77" s="192"/>
      <c r="H77" s="229"/>
    </row>
    <row r="78" spans="1:8" ht="29.25">
      <c r="A78" s="64">
        <v>70</v>
      </c>
      <c r="B78" s="236" t="s">
        <v>670</v>
      </c>
      <c r="C78" s="215">
        <v>44036</v>
      </c>
      <c r="D78" s="215">
        <v>42417</v>
      </c>
      <c r="E78" s="249" t="s">
        <v>86</v>
      </c>
      <c r="F78" s="192"/>
      <c r="G78" s="192" t="s">
        <v>610</v>
      </c>
      <c r="H78" s="229"/>
    </row>
    <row r="79" spans="1:8" ht="43.5">
      <c r="A79" s="64">
        <v>71</v>
      </c>
      <c r="B79" s="236" t="s">
        <v>671</v>
      </c>
      <c r="C79" s="215">
        <v>44062</v>
      </c>
      <c r="D79" s="255"/>
      <c r="E79" s="249" t="s">
        <v>179</v>
      </c>
      <c r="F79" s="192"/>
      <c r="G79" s="192"/>
      <c r="H79" s="229"/>
    </row>
    <row r="80" spans="1:8" ht="15">
      <c r="A80" s="64">
        <v>72</v>
      </c>
      <c r="B80" s="236" t="s">
        <v>170</v>
      </c>
      <c r="C80" s="215">
        <v>44069</v>
      </c>
      <c r="D80" s="215">
        <v>43685</v>
      </c>
      <c r="E80" s="249" t="s">
        <v>171</v>
      </c>
      <c r="F80" s="192" t="s">
        <v>610</v>
      </c>
      <c r="G80" s="192"/>
      <c r="H80" s="229"/>
    </row>
    <row r="81" spans="1:8" ht="15">
      <c r="A81" s="64">
        <v>73</v>
      </c>
      <c r="B81" s="236" t="s">
        <v>672</v>
      </c>
      <c r="C81" s="215">
        <v>44069</v>
      </c>
      <c r="D81" s="215">
        <v>43817</v>
      </c>
      <c r="E81" s="249" t="s">
        <v>193</v>
      </c>
      <c r="F81" s="192" t="s">
        <v>610</v>
      </c>
      <c r="G81" s="192"/>
      <c r="H81" s="229"/>
    </row>
    <row r="82" spans="1:8" ht="29.25">
      <c r="A82" s="64">
        <v>74</v>
      </c>
      <c r="B82" s="236" t="s">
        <v>174</v>
      </c>
      <c r="C82" s="215">
        <v>44085</v>
      </c>
      <c r="D82" s="215">
        <v>43725</v>
      </c>
      <c r="E82" s="249" t="s">
        <v>175</v>
      </c>
      <c r="F82" s="192" t="s">
        <v>610</v>
      </c>
      <c r="G82" s="192"/>
      <c r="H82" s="229"/>
    </row>
    <row r="83" spans="1:8" ht="15">
      <c r="A83" s="64">
        <v>75</v>
      </c>
      <c r="B83" s="236" t="s">
        <v>176</v>
      </c>
      <c r="C83" s="215">
        <v>44090</v>
      </c>
      <c r="D83" s="215">
        <v>43733</v>
      </c>
      <c r="E83" s="249" t="s">
        <v>177</v>
      </c>
      <c r="F83" s="192" t="s">
        <v>610</v>
      </c>
      <c r="G83" s="192"/>
      <c r="H83" s="229"/>
    </row>
    <row r="84" spans="1:8" ht="15">
      <c r="A84" s="64">
        <v>76</v>
      </c>
      <c r="B84" s="236" t="s">
        <v>582</v>
      </c>
      <c r="C84" s="215">
        <v>44092</v>
      </c>
      <c r="D84" s="228"/>
      <c r="E84" s="249"/>
      <c r="F84" s="192"/>
      <c r="G84" s="192"/>
      <c r="H84" s="229"/>
    </row>
    <row r="85" spans="1:8" ht="29.25">
      <c r="A85" s="64">
        <v>77</v>
      </c>
      <c r="B85" s="236" t="s">
        <v>673</v>
      </c>
      <c r="C85" s="215">
        <v>44097</v>
      </c>
      <c r="D85" s="215">
        <v>43774</v>
      </c>
      <c r="E85" s="249" t="s">
        <v>189</v>
      </c>
      <c r="F85" s="192" t="s">
        <v>610</v>
      </c>
      <c r="G85" s="192"/>
      <c r="H85" s="229"/>
    </row>
    <row r="86" spans="1:8" ht="15">
      <c r="A86" s="64">
        <v>78</v>
      </c>
      <c r="B86" s="236" t="s">
        <v>595</v>
      </c>
      <c r="C86" s="215">
        <v>44097</v>
      </c>
      <c r="D86" s="215">
        <v>43280</v>
      </c>
      <c r="E86" s="249" t="s">
        <v>141</v>
      </c>
      <c r="F86" s="192" t="s">
        <v>610</v>
      </c>
      <c r="G86" s="192"/>
      <c r="H86" s="229"/>
    </row>
    <row r="87" spans="1:8" ht="15">
      <c r="A87" s="64">
        <v>79</v>
      </c>
      <c r="B87" s="236" t="s">
        <v>152</v>
      </c>
      <c r="C87" s="215">
        <v>44111</v>
      </c>
      <c r="D87" s="215">
        <v>43453</v>
      </c>
      <c r="E87" s="249" t="s">
        <v>153</v>
      </c>
      <c r="F87" s="192" t="s">
        <v>610</v>
      </c>
      <c r="G87" s="192"/>
      <c r="H87" s="229"/>
    </row>
    <row r="88" spans="1:8" ht="15">
      <c r="A88" s="64">
        <v>80</v>
      </c>
      <c r="B88" s="236" t="s">
        <v>674</v>
      </c>
      <c r="C88" s="215">
        <v>44120</v>
      </c>
      <c r="D88" s="215">
        <v>43829</v>
      </c>
      <c r="E88" s="249" t="s">
        <v>195</v>
      </c>
      <c r="F88" s="192" t="s">
        <v>610</v>
      </c>
      <c r="G88" s="192"/>
      <c r="H88" s="229"/>
    </row>
    <row r="89" spans="1:8" ht="15">
      <c r="A89" s="64">
        <v>81</v>
      </c>
      <c r="B89" s="236" t="s">
        <v>168</v>
      </c>
      <c r="C89" s="215">
        <v>44126</v>
      </c>
      <c r="D89" s="215">
        <v>43649</v>
      </c>
      <c r="E89" s="249" t="s">
        <v>675</v>
      </c>
      <c r="F89" s="192" t="s">
        <v>610</v>
      </c>
      <c r="G89" s="192"/>
      <c r="H89" s="229"/>
    </row>
    <row r="90" spans="1:8" ht="29.25">
      <c r="A90" s="64">
        <v>82</v>
      </c>
      <c r="B90" s="236" t="s">
        <v>79</v>
      </c>
      <c r="C90" s="215">
        <v>44137</v>
      </c>
      <c r="D90" s="215">
        <v>43794</v>
      </c>
      <c r="E90" s="249" t="s">
        <v>80</v>
      </c>
      <c r="F90" s="192" t="s">
        <v>610</v>
      </c>
      <c r="G90" s="192"/>
      <c r="H90" s="229"/>
    </row>
    <row r="91" spans="1:8" ht="29.25">
      <c r="A91" s="64">
        <v>83</v>
      </c>
      <c r="B91" s="236" t="s">
        <v>676</v>
      </c>
      <c r="C91" s="215">
        <v>44137</v>
      </c>
      <c r="D91" s="215">
        <v>43894</v>
      </c>
      <c r="E91" s="249" t="s">
        <v>202</v>
      </c>
      <c r="F91" s="192" t="s">
        <v>610</v>
      </c>
      <c r="G91" s="192"/>
      <c r="H91" s="229"/>
    </row>
    <row r="92" spans="1:8" ht="57.75">
      <c r="A92" s="64">
        <v>84</v>
      </c>
      <c r="B92" s="236" t="s">
        <v>677</v>
      </c>
      <c r="C92" s="215">
        <v>44152</v>
      </c>
      <c r="D92" s="215">
        <v>42271</v>
      </c>
      <c r="E92" t="s">
        <v>72</v>
      </c>
      <c r="F92" s="192"/>
      <c r="G92" s="192" t="s">
        <v>610</v>
      </c>
      <c r="H92" s="229"/>
    </row>
    <row r="93" spans="1:8" ht="15">
      <c r="A93" s="64">
        <v>85</v>
      </c>
      <c r="B93" s="236" t="s">
        <v>678</v>
      </c>
      <c r="C93" s="215">
        <v>44152</v>
      </c>
      <c r="D93" s="228"/>
      <c r="E93" s="249"/>
      <c r="F93" s="192"/>
      <c r="G93" s="192"/>
      <c r="H93" s="229"/>
    </row>
    <row r="94" spans="1:8" ht="29.25">
      <c r="A94" s="64">
        <v>86</v>
      </c>
      <c r="B94" s="236" t="s">
        <v>679</v>
      </c>
      <c r="C94" s="215">
        <v>44154</v>
      </c>
      <c r="D94" s="215">
        <v>43860</v>
      </c>
      <c r="E94" s="252" t="s">
        <v>197</v>
      </c>
      <c r="F94" s="192" t="s">
        <v>610</v>
      </c>
      <c r="G94" s="192"/>
      <c r="H94" s="229"/>
    </row>
    <row r="95" spans="1:8" ht="15">
      <c r="A95" s="64">
        <v>87</v>
      </c>
      <c r="B95" s="236" t="s">
        <v>203</v>
      </c>
      <c r="C95" s="215">
        <v>44168</v>
      </c>
      <c r="D95" s="215">
        <v>43942</v>
      </c>
      <c r="E95" s="249" t="s">
        <v>204</v>
      </c>
      <c r="F95" s="192" t="s">
        <v>610</v>
      </c>
      <c r="G95" s="192"/>
      <c r="H95" s="229"/>
    </row>
    <row r="96" spans="1:8" ht="15">
      <c r="A96" s="64">
        <v>88</v>
      </c>
      <c r="B96" s="236" t="s">
        <v>199</v>
      </c>
      <c r="C96" s="215">
        <v>44174</v>
      </c>
      <c r="D96" s="215">
        <v>43875</v>
      </c>
      <c r="E96" s="252" t="s">
        <v>200</v>
      </c>
      <c r="F96" s="192" t="s">
        <v>610</v>
      </c>
      <c r="G96" s="192"/>
      <c r="H96" s="229"/>
    </row>
    <row r="97" spans="1:8" ht="15">
      <c r="A97" s="64">
        <v>89</v>
      </c>
      <c r="B97" s="236" t="s">
        <v>680</v>
      </c>
      <c r="C97" s="215">
        <v>44175</v>
      </c>
      <c r="D97" s="228"/>
      <c r="E97" s="249"/>
      <c r="F97" s="192"/>
      <c r="G97" s="192"/>
      <c r="H97" s="229"/>
    </row>
    <row r="98" spans="1:8" ht="29.25">
      <c r="A98" s="64">
        <v>90</v>
      </c>
      <c r="B98" s="236" t="s">
        <v>681</v>
      </c>
      <c r="C98" s="215">
        <v>44176</v>
      </c>
      <c r="D98" s="228"/>
      <c r="E98" s="249"/>
      <c r="F98" s="192"/>
      <c r="G98" s="192"/>
      <c r="H98" s="229"/>
    </row>
    <row r="99" spans="1:8" ht="29.25">
      <c r="A99" s="64">
        <v>91</v>
      </c>
      <c r="B99" s="236" t="s">
        <v>211</v>
      </c>
      <c r="C99" s="215">
        <v>44176</v>
      </c>
      <c r="D99" s="215">
        <v>44064</v>
      </c>
      <c r="E99" s="252" t="s">
        <v>212</v>
      </c>
      <c r="F99" s="192" t="s">
        <v>610</v>
      </c>
      <c r="G99" s="192"/>
      <c r="H99" s="229"/>
    </row>
    <row r="100" spans="1:8" ht="43.5">
      <c r="A100" s="64">
        <v>92</v>
      </c>
      <c r="B100" s="236" t="s">
        <v>682</v>
      </c>
      <c r="C100" s="215">
        <v>44181</v>
      </c>
      <c r="D100" s="215">
        <v>40618</v>
      </c>
      <c r="E100" s="249" t="s">
        <v>284</v>
      </c>
      <c r="F100" s="192"/>
      <c r="G100" s="192"/>
      <c r="H100" s="229" t="s">
        <v>610</v>
      </c>
    </row>
    <row r="101" spans="1:8" ht="15">
      <c r="A101" s="64">
        <v>93</v>
      </c>
      <c r="B101" s="236" t="s">
        <v>77</v>
      </c>
      <c r="C101" s="215">
        <v>44181</v>
      </c>
      <c r="D101" s="215">
        <v>43817</v>
      </c>
      <c r="E101" s="249" t="s">
        <v>191</v>
      </c>
      <c r="F101" s="192" t="s">
        <v>610</v>
      </c>
      <c r="G101" s="192"/>
      <c r="H101" s="229"/>
    </row>
    <row r="102" spans="1:8" ht="15">
      <c r="A102" s="64">
        <v>94</v>
      </c>
      <c r="B102" s="236" t="s">
        <v>683</v>
      </c>
      <c r="C102" s="215">
        <v>44187</v>
      </c>
      <c r="D102" s="215">
        <v>43773</v>
      </c>
      <c r="E102" s="249" t="s">
        <v>185</v>
      </c>
      <c r="F102" s="192" t="s">
        <v>610</v>
      </c>
      <c r="G102" s="192"/>
      <c r="H102" s="229"/>
    </row>
    <row r="103" spans="1:8" ht="29.25">
      <c r="A103" s="64">
        <v>95</v>
      </c>
      <c r="B103" s="237" t="s">
        <v>684</v>
      </c>
      <c r="C103" s="231">
        <v>44187</v>
      </c>
      <c r="D103" s="256"/>
      <c r="E103" s="1"/>
      <c r="F103" s="232"/>
      <c r="G103" s="232"/>
      <c r="H103" s="233"/>
    </row>
    <row r="104" spans="1:8" ht="15">
      <c r="A104" s="247"/>
      <c r="B104" s="4"/>
      <c r="C104" s="215"/>
      <c r="D104" s="215"/>
      <c r="E104" s="13" t="s">
        <v>615</v>
      </c>
      <c r="F104" s="240">
        <f>COUNTIF(F9:F103,"X")</f>
        <v>45</v>
      </c>
      <c r="G104" s="241">
        <f>COUNTIF(G9:G103,"X")</f>
        <v>17</v>
      </c>
      <c r="H104" s="242">
        <f>COUNTIF(H9:H103,"X")</f>
        <v>1</v>
      </c>
    </row>
    <row r="105" spans="1:8">
      <c r="A105" s="21"/>
      <c r="D105" s="215"/>
    </row>
    <row r="106" spans="1:8">
      <c r="A106" s="21"/>
      <c r="C106" s="215"/>
      <c r="D106" s="215"/>
    </row>
    <row r="107" spans="1:8">
      <c r="A107" s="21"/>
      <c r="C107" s="215"/>
      <c r="D107" s="215"/>
    </row>
    <row r="108" spans="1:8">
      <c r="A108" s="21"/>
      <c r="C108" s="215"/>
      <c r="D108" s="215"/>
    </row>
    <row r="109" spans="1:8">
      <c r="A109" s="21"/>
      <c r="C109" s="215"/>
      <c r="D109" s="215"/>
    </row>
    <row r="110" spans="1:8">
      <c r="A110" s="21"/>
      <c r="C110" s="215"/>
      <c r="D110" s="215"/>
    </row>
    <row r="111" spans="1:8">
      <c r="A111" s="21"/>
      <c r="C111" s="215"/>
      <c r="D111" s="215"/>
    </row>
    <row r="112" spans="1:8">
      <c r="A112" s="21"/>
      <c r="C112" s="215"/>
      <c r="D112" s="215"/>
      <c r="E112" s="257"/>
    </row>
    <row r="113" spans="1:4">
      <c r="A113" s="21"/>
      <c r="C113" s="215"/>
      <c r="D113" s="215"/>
    </row>
    <row r="114" spans="1:4">
      <c r="A114" s="21"/>
      <c r="C114" s="215"/>
      <c r="D114" s="215"/>
    </row>
    <row r="115" spans="1:4">
      <c r="A115" s="21"/>
      <c r="C115" s="215"/>
      <c r="D115" s="215"/>
    </row>
    <row r="116" spans="1:4">
      <c r="A116" s="21"/>
      <c r="C116" s="215"/>
      <c r="D116" s="215"/>
    </row>
    <row r="117" spans="1:4">
      <c r="A117" s="21"/>
      <c r="C117" s="215"/>
      <c r="D117" s="215"/>
    </row>
    <row r="118" spans="1:4">
      <c r="A118" s="21"/>
      <c r="C118" s="215"/>
      <c r="D118" s="215"/>
    </row>
    <row r="119" spans="1:4">
      <c r="A119" s="21"/>
    </row>
    <row r="120" spans="1:4">
      <c r="A120" s="21"/>
    </row>
    <row r="121" spans="1:4">
      <c r="A121" s="21"/>
    </row>
    <row r="122" spans="1:4">
      <c r="A122" s="21"/>
    </row>
  </sheetData>
  <mergeCells count="1">
    <mergeCell ref="E3:F3"/>
  </mergeCells>
  <hyperlinks>
    <hyperlink ref="B9" r:id="rId1" location="IA-4698" display="https://www.sec.gov/rules/2017/05/technical-amendments-form-adv-and-form-adv-w - IA-4698" xr:uid="{B9D715A3-0929-491B-A6F8-EE2FB1E9FF9A}"/>
    <hyperlink ref="B10" r:id="rId2" location="33-10385" display="https://www.sec.gov/rules/2017/07/adoption-updated-edgar-filer-manual - 33-10385" xr:uid="{7EE40F11-8962-4A72-B33B-CD813EBEEC18}"/>
    <hyperlink ref="B11" r:id="rId3" location="33-10413" display="https://www.sec.gov/rules/2017/09/adoption-updated-edgar-filer-manual - 33-10413" xr:uid="{3FB6F640-C18F-40E7-A532-15A39E3AFD7A}"/>
    <hyperlink ref="B12" r:id="rId4" location="33-10428" display="https://www.sec.gov/rules/2017/10/covered-securities-pursuant-section-18-securities-act-1933 - 33-10428" xr:uid="{6F4135E0-BC5F-4EEB-BB4B-ED0179BB2064}"/>
    <hyperlink ref="B13" r:id="rId5" location="33-10444" display="https://www.sec.gov/rules/2017/12/adoption-updated-edgar-filer-manual - 33-10444" xr:uid="{5DD1E39D-355B-4F59-B8D7-FEB0B3075E60}"/>
    <hyperlink ref="B14" r:id="rId6" location="33-10442" display="https://www.sec.gov/rules/2017/12/investment-company-reporting-modernization - 33-10442" xr:uid="{668D4C45-916E-4A88-86FB-728095C3CEEF}"/>
    <hyperlink ref="B15" r:id="rId7" location="33-10450" display="https://www.sec.gov/rules/2018/01/treatment-certain-communications-involving-security-based-swaps-may-be-purchased-only - 33-10450" xr:uid="{B2DB100F-55F3-4D86-9054-D3403834DF3F}"/>
    <hyperlink ref="B16" r:id="rId8" location="IA-4839" display="https://www.sec.gov/rules/2018/01/exemptions-investment-adviser-registration-advisers-small-business-investment - IA-4839" xr:uid="{82270300-BE69-498F-8DEE-F4FB5E242017}"/>
    <hyperlink ref="B17" r:id="rId9" location="33-7424A" display="https://www.sec.gov/rules/1997/12/amendments-forms-and-schedules-remove-voluntary-provision-social-security-numbers - 33-7424A" xr:uid="{9FFA5935-C178-432E-8286-CFEB68A4BDFB}"/>
    <hyperlink ref="B18" r:id="rId10" location="33-10467" display="https://www.sec.gov/rules/2018/03/adoption-updated-edgar-filer-manual - 33-10467" xr:uid="{3ED5F2E7-F4E1-461A-B0A1-6AD5501C4F5F}"/>
    <hyperlink ref="B19" r:id="rId11" location="33-10467" display="https://www.sec.gov/rules/2018/03/adoption-updated-edgar-filer-manual - 33-10467" xr:uid="{D59F7029-371C-424B-8D6D-F6E8A0DD6F93}"/>
    <hyperlink ref="B20" r:id="rId12" location="33-10486" display="https://www.sec.gov/rules/2018/04/amendments-forms-and-schedules-remove-provision-certain-personally-identifiable - 33-10486" xr:uid="{3B13D1AC-9609-40FF-B054-8A27F25EFDFD}"/>
    <hyperlink ref="B21" r:id="rId13" location="34-83325" display="https://www.sec.gov/rules/2018/05/technical-amendments-rules-practice-and-rules-organization-conduct-and-ethics-and - 34-83325" xr:uid="{207C6796-E8B6-4067-B584-72D8A996C6DE}"/>
    <hyperlink ref="B22" r:id="rId14" location="33-10506" display="https://www.sec.gov/rules/2018/11/optional-internet-availability-investment-company-shareholder-reports - 33-10506" xr:uid="{5665990D-5DA3-43E5-B804-D6B401394268}"/>
    <hyperlink ref="B23" r:id="rId15" location="34-83506" display="https://www.sec.gov/rules/2018/06/amendments-commissions-freedom-information-act-regulations - 34-83506" xr:uid="{E97845C2-0958-4F7B-BB00-DFA884BA45CE}"/>
    <hyperlink ref="B24" r:id="rId16" location="IC-33142" display="https://www.sec.gov/rules/2018/11/investment-company-liquidity-disclosure - IC-33142" xr:uid="{139180E2-A33D-491A-BDD7-49B6E1646524}"/>
    <hyperlink ref="B25" r:id="rId17" location="33-10514" display="https://www.sec.gov/rules/2018/06/inline-xbrl-filing-tagged-data - 33-10514" xr:uid="{CAFB3A12-867E-4885-8EB1-21A73E78D666}"/>
    <hyperlink ref="B26" r:id="rId18" location="33-10513" display="https://www.sec.gov/rules/2018/06/smaller-reporting-company-definition - 33-10513" xr:uid="{BEEAC07E-FFA8-437C-B68E-E9805A3D94A7}"/>
    <hyperlink ref="B27" r:id="rId19" location="33-10518" display="https://www.sec.gov/rules/2018/07/adoption-updated-edgar-filer-manual - 33-10518" xr:uid="{4AB55FFB-C7A2-4CF4-8569-598C65BB1049}"/>
    <hyperlink ref="B28" r:id="rId20" location="34-83663" display="https://www.sec.gov/rules/2018/11/regulation-nms-stock-alternative-trading-systems - 34-83663" xr:uid="{E679CD5B-9062-4D1A-A29E-5AB2E16065AB}"/>
    <hyperlink ref="B29" r:id="rId21" location="33-10520" display="https://www.sec.gov/rules/2018/07/exempt-offerings-pursuant-compensatory-arrangements - 33-10520" xr:uid="{27813199-526E-4E44-ABC6-6C975BBA6DBB}"/>
    <hyperlink ref="B30" r:id="rId22" location="33-10532" display="https://www.sec.gov/rules/2018/08/disclosure-update-and-simplification - 33-10532" xr:uid="{47CE5544-C9B4-4CAE-B42A-389A439BEA7B}"/>
    <hyperlink ref="B31" r:id="rId23" location="34-83885" display="https://www.sec.gov/rules/2018/08/amendments-municipal-securities-disclosure - 34-83885" xr:uid="{577BB8AE-BDBF-4A13-AB84-E7FFE9738E20}"/>
    <hyperlink ref="B32" r:id="rId24" location="33-10537" display="https://www.sec.gov/rules/2018/08/delegation-authority-general-counsel-commission - 33-10537" xr:uid="{9ED925E9-7B04-4180-A06A-CA18F000F3CE}"/>
    <hyperlink ref="B33" r:id="rId25" location="33-10566A" display="https://www.sec.gov/rules/2018/10/adoption-updated-edgar-filer-manual-correction - 33-10566A" xr:uid="{6B535C28-9A06-4C2C-B2B4-C8AF763439B7}"/>
    <hyperlink ref="B34" r:id="rId26" location="33-10570" display="https://www.sec.gov/rules/2018/10/modernization-property-disclosures-mining-registrants - 33-10570" xr:uid="{5CFCF501-D182-4829-A1F5-1C880C784BB2}"/>
    <hyperlink ref="B35" r:id="rId27" location="34-84528" display="https://www.sec.gov/rules/2018/11/disclosure-order-handling-information-0 - 34-84528" xr:uid="{9AFED89A-4D33-4916-8D44-B8A97063F10E}"/>
    <hyperlink ref="B36" r:id="rId28" location="34-84541" display="https://www.sec.gov/rules/2018/11/regulation-nms-stock-alternative-trading-systems - 34-84541" xr:uid="{AAC5098F-74E2-48BB-87E8-DD254E2FA02C}"/>
    <hyperlink ref="B37" r:id="rId29" location="33-10577" display="https://www.sec.gov/rules/2017/12/investment-company-reporting-modernization - 33-10577" xr:uid="{D87E39DC-9D8D-40F1-9CD9-787726A422F4}"/>
    <hyperlink ref="B38" r:id="rId30" location="33-10580" display="https://www.sec.gov/rules/2018/11/covered-investment-fund-research-reports - 33-10580" xr:uid="{F5C013EC-E356-459A-8FD6-2F9D55CCE977}"/>
    <hyperlink ref="B39" r:id="rId31" location="33-10585" display="https://www.sec.gov/rules/2018/12/adoption-updated-edgar-filer-manual - 33-10585" xr:uid="{CF86A252-D1AE-4467-86A7-37372A4E2357}"/>
    <hyperlink ref="B40" r:id="rId32" location="34-84875" display="https://www.sec.gov/rules/2018/12/transaction-fee-pilot-nms-stocks - 34-84875" xr:uid="{B1F7ECAE-1618-434B-B9C0-CFDDC0DDB1DE}"/>
    <hyperlink ref="B41" r:id="rId33" location="34-84858" display="https://www.sec.gov/rules/2018/12/applications-security-based-swap-dealers-or-major-security-based-swap-participants - 34-84858" xr:uid="{F711CA31-4222-41A0-AEE7-70D423584F8C}"/>
    <hyperlink ref="B42" r:id="rId34" location="33-10591" display="https://www.sec.gov/rules/2018/12/conditional-small-issues-exemption-under-securities-act-1933-regulation-a - 33-10591" xr:uid="{995C3186-AB98-4C37-857F-88FF69EFC0E1}"/>
    <hyperlink ref="B43" r:id="rId35" location="33-10593" display="https://www.sec.gov/rules/2018/12/disclosure-hedging-employees-officers-and-directors - 33-10593" xr:uid="{787EBBFA-2EDC-43AF-A791-ADFE3C21AF2E}"/>
    <hyperlink ref="B44" r:id="rId36" location="33-10615" display="https://www.sec.gov/rules/2019/03/adoption-updated-edgar-filer-manual - 33-10615" xr:uid="{D8A640B4-5F7F-464C-A177-B7F7B8C0C4EB}"/>
    <hyperlink ref="B45" r:id="rId37" location="33-10618" display="https://www.sec.gov/rules/2019/08/fast-act-modernization-and-simplification-regulation-s-k - 33-10618" xr:uid="{B74721AB-1002-4BA5-8A09-77F75C7D3679}"/>
    <hyperlink ref="B46" r:id="rId38" location="34-85437" display="https://www.sec.gov/rules/2019/03/public-company-accounting-oversight-board-hearing-officers - 34-85437" xr:uid="{8389C5F6-5E65-4CBF-A601-84C7B463F6DE}"/>
    <hyperlink ref="B47" r:id="rId39" location="34-85714" display="https://www.sec.gov/rules/2018/11/disclosure-order-handling-information - 34-85714" xr:uid="{2FF10D47-71E3-4CEB-B358-DE7ECA5B5C69}"/>
    <hyperlink ref="B49" r:id="rId40" location="34-86032" display="https://www.sec.gov/rules/2019/06/form-crs-relationship-summary-amendments-form-adv - 34-86032" xr:uid="{C0390F95-A217-4384-8CF8-12E231A54665}"/>
    <hyperlink ref="B50" r:id="rId41" location="33-10645" display="https://www.sec.gov/rules/2019/06/adoption-updated-edgar-filer-manual - 33-10645" xr:uid="{5BDCFB12-ACBD-4D88-8EA8-B19331913CB3}"/>
    <hyperlink ref="B51" r:id="rId42" location="34-86073" display="https://www.sec.gov/rules/2019/06/amendment-single-issuer-exemption-broker-dealers - 34-86073" xr:uid="{43F1FE72-5E92-4620-B565-3A82F9762D2D}"/>
    <hyperlink ref="B52" r:id="rId43" location="33-10648" display="https://www.sec.gov/rules/2019/06/auditor-independence-respect-certain-loans-or-debtor-creditor-relationships - 33-10648" xr:uid="{9A4179D1-E4F1-44E3-8BA9-52E5CF9FB035}"/>
    <hyperlink ref="B53" r:id="rId44" location="34-86175" display="https://www.sec.gov/rules/2019/06/capital-margin-and-segregation-requirements-security-based-swap-dealers-and-major - 34-86175" xr:uid="{60CB3D99-463A-4B00-BDD7-64663EBDD537}"/>
    <hyperlink ref="B54" r:id="rId45" location="BHCA-6" display="https://www.sec.gov/rules/2019/07/revisions-prohibitions-and-restrictions-proprietary-trading-and-certain-interests-and - BHCA-6" xr:uid="{15FE16D4-DDD4-4B18-9191-E826E84999AE}"/>
    <hyperlink ref="B55" r:id="rId46" location="33-10618A" display="https://www.sec.gov/rules/2019/08/fast-act-modernization-and-simplification-regulation-s-k - 33-10618A" xr:uid="{2B0B5597-ECF9-4C72-A352-11663A63097C}"/>
    <hyperlink ref="B56" r:id="rId47" location="34-86590" display="https://www.sec.gov/rules/2019/08/amendments-rules-nationally-recognized-statistical-rating-organizations - 34-86590" xr:uid="{0EDFD6B5-48CA-4C62-A1F8-59BA032B8E04}"/>
    <hyperlink ref="B57" r:id="rId48" location="34-86982" display="https://www.sec.gov/rules/2018/06/amendments-commissions-freedom-information-act-regulations - 34-86982" xr:uid="{CF920442-28F0-4734-A0FF-22BA4983096E}"/>
    <hyperlink ref="B58" r:id="rId49" location="BHCA-7" display="https://www.sec.gov/rules/2019/09/prohibitions-and-restrictions-proprietary-trading-and-certain-interests-and - BHCA-7" xr:uid="{2E599F99-03D5-4790-BCF0-E4030190EC05}"/>
    <hyperlink ref="B59" r:id="rId50" location="34-87005" display="https://www.sec.gov/rules/2019/09/recordkeeping-and-reporting-requirements-security-based-swap-dealers-major-security - 34-87005" xr:uid="{F2AB83CA-F3DD-4ECE-B507-4DAE095F5FC9}"/>
    <hyperlink ref="B60" r:id="rId51" location="33-10699" display="https://www.sec.gov/rules/2019/09/solicitations-interest-prior-a-registered-public-offering - 33-10699" xr:uid="{CEBBE8C4-7AE7-4AE6-AD67-61D9F1A6DF67}"/>
    <hyperlink ref="B61" r:id="rId52" location="33-10695" display="https://www.sec.gov/rules/2019/09/exchange-traded-funds - 33-10695" xr:uid="{E150046E-7067-431C-B72C-2C30074BD17F}"/>
    <hyperlink ref="B62" r:id="rId53" location="33-10709" display="https://www.sec.gov/rules/2019/09/adoption-updated-edgar-filer-manual - 33-10709" xr:uid="{CB8BBD43-1133-42C0-8640-6299CCF59303}"/>
    <hyperlink ref="B64" r:id="rId54" location="34-87782" display="https://www.sec.gov/rules/2019/12/risk-mitigation-techniques-uncleared-security-based-swaps - 34-87782" xr:uid="{96A12C3B-4DBD-4089-AAD1-862884C86E49}"/>
    <hyperlink ref="B65" r:id="rId55" location="33-10749" display="https://www.sec.gov/rules/2020/01/adoption-updated-edgar-filer-manual - 33-10749" xr:uid="{7D70A27C-E10D-42A6-900C-4FD72DB53AEE}"/>
    <hyperlink ref="B66" r:id="rId56" location="33-10757" display="https://www.sec.gov/rules/2020/02/delegation-authority-general-counsel-commission - 33-10757" xr:uid="{47431EA4-4AD1-4606-8556-44F8BD8981C9}"/>
    <hyperlink ref="B67" r:id="rId57" location="IA-5454" display="https://www.sec.gov/rules/2020/03/exemptions-investment-adviser-registration-advisers-certain-rural-business-investment - IA-5454" xr:uid="{C2869116-E59D-40E0-8FCC-73CA32CA8875}"/>
    <hyperlink ref="B68" r:id="rId58" location="33-10762" display="https://www.sec.gov/rules/2020/03/financial-disclosures-about-guarantors-and-issuers-guaranteed-securities-and - 33-10762" xr:uid="{F44C1A05-2B80-4EEC-8DCF-271407009172}"/>
    <hyperlink ref="B69" r:id="rId59" location="33-10765" display="https://www.sec.gov/rules/2020/03/updated-disclosure-requirements-and-summary-prospectus-variable-annuity-and-variable - 33-10765" xr:uid="{7B0AAE9C-2340-4716-9ACE-D697893576D6}"/>
    <hyperlink ref="B70" r:id="rId60" location="34-88365" display="https://www.sec.gov/rules/2020/03/accelerated-filer-and-large-accelerated-filer-definitions - 34-88365" xr:uid="{E715E37B-36B4-4DEA-A7CB-C049E87B2CBF}"/>
    <hyperlink ref="B71" r:id="rId61" location="33-10771" display="https://www.sec.gov/rules/2020/04/securities-offering-reform-closed-end-investment-companies - 33-10771" xr:uid="{0BA804AA-6E5A-4E7C-8098-97E083DA4AC7}"/>
    <hyperlink ref="B72" r:id="rId62" location="34-88616" display="https://www.sec.gov/rules/2020/04/definition-covered-clearing-agency - 34-88616" xr:uid="{40A17D83-D61E-493D-B026-077F245193BD}"/>
    <hyperlink ref="B73" r:id="rId63" location="34-88890" display="https://www.sec.gov/rules/2020/05/amendments-national-market-system-plan-governing-consolidated-audit-trail - 34-88890" xr:uid="{3107D417-0191-43FA-8A9E-CCC36B26DC12}"/>
    <hyperlink ref="B74" r:id="rId64" location="33-10786" display="https://www.sec.gov/rules/2020/05/amendments-financial-disclosures-about-acquired-and-disposed-businesses - 33-10786" xr:uid="{407B9B81-4DCB-49A3-A9DF-B2E3E04D1E41}"/>
    <hyperlink ref="B75" r:id="rId65" location="BHCA-9" display="https://www.sec.gov/rules/2020/06/prohibitions-and-restrictions-proprietary-trading-and-certain-interests-and - BHCA-9" xr:uid="{71064442-FF1C-433F-95AD-33DFC0BBA670}"/>
    <hyperlink ref="B76" r:id="rId66" location="IC-33921" display="https://www.sec.gov/rules/2020/07/amendments-procedures-respect-applications-under-investment-company-act-1940 - IC-33921" xr:uid="{C8DAC4FA-FA1D-4F64-AC21-EE626708302D}"/>
    <hyperlink ref="B77" r:id="rId67" location="34-89372" display="https://www.sec.gov/rules/2020/07/exemptions-proxy-rules-proxy-voting-advice - 34-89372" xr:uid="{527D7416-88FD-4B64-BF6A-196723A0940E}"/>
    <hyperlink ref="B78" r:id="rId68" location="34-89394" display="https://www.sec.gov/rules/2020/07/covered-broker-dealer-provisions-under-title-ii-dodd-frank-wall-street-reform-and - 34-89394" xr:uid="{51119E7F-8F38-4CEB-93EA-688F1ACC8B33}"/>
    <hyperlink ref="B79" r:id="rId69" location="34-89618" display="https://www.sec.gov/rules/2020/08/rescission-effective-upon-filing-procedure-nms-plan-fee-amendments-and-modified - 34-89618" xr:uid="{1AD5321E-FF4C-4D75-9EE5-2053057B8275}"/>
    <hyperlink ref="B80" r:id="rId70" location="33-10825" display="https://www.sec.gov/rules/2020/08/modernization-regulation-s-k-items-101-103-and-105 - 33-10825" xr:uid="{A6A59F66-502A-4A3A-9F5E-ECAC682A6AF3}"/>
    <hyperlink ref="B81" r:id="rId71" location="33-10824" display="https://www.sec.gov/rules/2020/08/accredited-investor-definition - 33-10824" xr:uid="{DDFBDE21-5A10-4D2D-BE1E-B2C3E97DFA90}"/>
    <hyperlink ref="B82" r:id="rId72" location="33-10835" display="https://www.sec.gov/rules/2020/09/update-statistical-disclosures-bank-and-savings-and-loan-registrants - 33-10835" xr:uid="{C8DE2A0A-DAF5-4828-98BA-F0F0D99292FA}"/>
    <hyperlink ref="B83" r:id="rId73" location="33-10842" display="https://www.sec.gov/rules/2020/09/publication-or-submission-quotations-without-specified-information - 33-10842" xr:uid="{3875B4B8-DF8A-4764-A368-B8E2805BAC9D}"/>
    <hyperlink ref="B84" r:id="rId74" location="33-10845" display="https://www.sec.gov/rules/2020/09/adoption-updated-edgar-filer-manual - 33-10845" xr:uid="{14265F83-1C0C-4CA0-B558-9657AD3EFDFF}"/>
    <hyperlink ref="B85" r:id="rId75" location="34-89964" display="https://www.sec.gov/rules/2020/09/procedural-requirements-and-resubmission-thresholds-under-exchange-act-rule-14a-8 - 34-89964" xr:uid="{07189C0B-E314-4CA8-B6F6-FE054D1A33D9}"/>
    <hyperlink ref="B86" r:id="rId76" location="34-89963" display="https://www.sec.gov/rules/2020/09/whistleblower-program-rules - 34-89963" xr:uid="{9F98482B-0474-4324-8311-839C8EABAE93}"/>
    <hyperlink ref="B87" r:id="rId77" location="33-10871" display="https://www.sec.gov/rules/2020/10/fund-funds-arrangements - 33-10871" xr:uid="{FA45F29C-44BE-4931-9CAA-19CDA213B53E}"/>
    <hyperlink ref="B88" r:id="rId78" location="33-10876" display="https://www.sec.gov/rules/2020/10/qualifications-accountants - 33-10876" xr:uid="{62DBBBAE-8206-47B8-8829-4F2AF037F549}"/>
    <hyperlink ref="B89" r:id="rId79" location="34-90244" display="https://www.sec.gov/rules/2020/10/customer-margin-rules-relating-security-futures - 34-90244" xr:uid="{47562E54-6D6B-4880-B47F-BE3617C669DD}"/>
    <hyperlink ref="B90" r:id="rId80" location="IC-34084" display="https://www.sec.gov/rules/2020/11/use-derivatives-registered-investment-companies-and-business-development-companies - IC-34084" xr:uid="{793F84CC-2BA9-4AC6-86B7-935093672DE3}"/>
    <hyperlink ref="B91" r:id="rId81" location="33-10884" display="https://www.sec.gov/rules/2020/11/facilitating-capital-formation-and-expanding-investment-opportunities-improving - 33-10884" xr:uid="{450FC09E-BF4F-41E7-922D-FB86A406B8A4}"/>
    <hyperlink ref="B92" r:id="rId82" location="34-90442A" display="https://www.sec.gov/rules/2020/11/amendments-commissions-rules-practice-conformed-federal-register-version-effective - 34-90442A" xr:uid="{5F13B5B4-D4BB-4B34-8073-1378852CC49E}"/>
    <hyperlink ref="B93" r:id="rId83" location="33-10889" display="https://www.sec.gov/rules/2020/11/electronic-signatures-regulation-s-t-rule-302 - 33-10889" xr:uid="{07436F28-EEE2-4BCE-B5C3-FB2C429B972F}"/>
    <hyperlink ref="B94" r:id="rId84" location="33-10890" display="https://www.sec.gov/rules/2020/11/managements-discussion-and-analysis-selected-financial-data-and-supplementary - 33-10890" xr:uid="{275A3F5C-05D8-4C18-8362-E49BD620CC64}"/>
    <hyperlink ref="B95" r:id="rId85" location="IC-34128" display="https://www.sec.gov/rules/2020/12/good-faith-determinations-fair-value - IC-34128" xr:uid="{DAF34239-51EA-41F2-B102-FDD2798390EE}"/>
    <hyperlink ref="B96" r:id="rId86" location="34-90610" display="https://www.sec.gov/rules/2020/12/market-data-infrastructure - 34-90610" xr:uid="{A1864947-72CA-4F7D-A235-4E61815F1252}"/>
    <hyperlink ref="B97" r:id="rId87" location="33-10900" display="https://www.sec.gov/rules/2020/12/delegation-authority-director-division-enforcement - 33-10900" xr:uid="{381D78E6-3C38-4D53-A7F2-8000282D00D3}"/>
    <hyperlink ref="B103" r:id="rId88" location="33-10935" display="https://www.sec.gov/rules/2021/03/adoption-updated-edgar-filer-manual-form-id-amendments - 33-10935" xr:uid="{4B7305C6-8688-461D-9798-E1C9F846C27F}"/>
    <hyperlink ref="B98" r:id="rId89" location="33-10902" display="https://www.sec.gov/rules/2020/12/adoption-updated-edgar-filer-manual-proposed-collection-and-comment-request-form-id - 33-10902" xr:uid="{127A574A-8BDA-4621-A219-BBF37B82CC72}"/>
    <hyperlink ref="B99" r:id="rId90" location="33-10901" display="https://www.sec.gov/rules/2020/12/administration-electronic-data-gathering-analysis-and-retrieval-system - 33-10901" xr:uid="{394C9044-734A-4C47-B360-DF85BA8A3171}"/>
    <hyperlink ref="B100" r:id="rId91" location="34-90667" display="https://www.sec.gov/rules/2012/10/exemption-definition-clearing-agency-certain-activities-security-based-swap-dealers - 34-90667" xr:uid="{3743F28B-A72A-4ACC-86C0-6E4068C8CC71}"/>
    <hyperlink ref="B101" r:id="rId92" location="34-90679" display="https://www.sec.gov/rules/2020/12/disclosure-payments-resource-extraction-issuers - 34-90679" xr:uid="{089E9253-FE1B-4B17-BA1E-F1EF87F67B12}"/>
    <hyperlink ref="B102" r:id="rId93" location="IA-5653" display="https://www.sec.gov/rules/2020/12/investment-adviser-marketing - IA-5653" xr:uid="{30F55200-0FE7-4C5B-979F-2D9E753F0C37}"/>
    <hyperlink ref="B48" r:id="rId94" location="34-86031" display="https://www.sec.gov/rules/2019/06/regulation-best-interest-broker-dealer-standard-conduct - 34-86031" xr:uid="{E9C2CCB4-7C79-43A1-9968-3D3427B902E2}"/>
    <hyperlink ref="B63" r:id="rId95" location="34-87780" display="https://www.sec.gov/rules/2019/12/cross-border-application-certain-security-based-swap-requirements - 34-87780" xr:uid="{D4AF382C-E1CA-46FD-AC13-565A14D6371F}"/>
    <hyperlink ref="A1" location="'Table of Contents'!A1" display="Back to Table of Contents" xr:uid="{6D561770-F43E-4126-82F8-DC2825005F5B}"/>
  </hyperlinks>
  <pageMargins left="0.7" right="0.7" top="0.75" bottom="0.75" header="0.3" footer="0.3"/>
  <pageSetup orientation="portrait" horizontalDpi="300" verticalDpi="0" r:id="rId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8141-56A3-4FEF-8AA3-04B9EED4CC6D}">
  <dimension ref="A1:M133"/>
  <sheetViews>
    <sheetView zoomScaleNormal="100" workbookViewId="0"/>
  </sheetViews>
  <sheetFormatPr defaultRowHeight="14.25"/>
  <cols>
    <col min="1" max="1" width="21.625" customWidth="1"/>
    <col min="2" max="2" width="97.125" customWidth="1"/>
    <col min="3" max="3" width="18" customWidth="1"/>
    <col min="4" max="4" width="20" customWidth="1"/>
    <col min="5" max="5" width="23.5" customWidth="1"/>
    <col min="6" max="6" width="29.375" style="8" customWidth="1"/>
    <col min="7" max="7" width="33.375" customWidth="1"/>
    <col min="8" max="8" width="39.375" customWidth="1"/>
    <col min="9" max="9" width="16.75" customWidth="1"/>
    <col min="10" max="10" width="16.25" customWidth="1"/>
    <col min="11" max="11" width="19.625" customWidth="1"/>
    <col min="12" max="12" width="21.5" customWidth="1"/>
  </cols>
  <sheetData>
    <row r="1" spans="1:7" ht="20.25">
      <c r="A1" s="287" t="s">
        <v>704</v>
      </c>
    </row>
    <row r="3" spans="1:7" ht="15">
      <c r="A3" s="102" t="s">
        <v>369</v>
      </c>
    </row>
    <row r="4" spans="1:7">
      <c r="A4" s="101" t="s">
        <v>370</v>
      </c>
      <c r="D4" s="377" t="s">
        <v>356</v>
      </c>
      <c r="E4" s="378"/>
      <c r="F4" s="378"/>
      <c r="G4" s="379"/>
    </row>
    <row r="5" spans="1:7">
      <c r="A5" s="101" t="s">
        <v>371</v>
      </c>
      <c r="D5" s="93"/>
      <c r="E5" s="384" t="s">
        <v>357</v>
      </c>
      <c r="F5" s="385"/>
      <c r="G5" s="94" t="s">
        <v>368</v>
      </c>
    </row>
    <row r="6" spans="1:7">
      <c r="D6" s="95"/>
      <c r="E6" s="386" t="s">
        <v>374</v>
      </c>
      <c r="F6" s="387"/>
      <c r="G6" s="94" t="s">
        <v>372</v>
      </c>
    </row>
    <row r="7" spans="1:7" ht="15" thickBot="1">
      <c r="E7" s="173"/>
      <c r="F7" s="173"/>
    </row>
    <row r="8" spans="1:7" ht="15">
      <c r="B8" s="174" t="s">
        <v>353</v>
      </c>
      <c r="C8" s="177"/>
      <c r="F8"/>
    </row>
    <row r="9" spans="1:7">
      <c r="B9" s="25" t="s">
        <v>383</v>
      </c>
      <c r="C9" s="163">
        <f>COUNT(A31:A40,A44:A53,A57:A74,A78:A93)</f>
        <v>48</v>
      </c>
      <c r="D9" s="374" t="s">
        <v>388</v>
      </c>
      <c r="F9"/>
    </row>
    <row r="10" spans="1:7">
      <c r="B10" s="175" t="s">
        <v>384</v>
      </c>
      <c r="C10" s="163">
        <f>COUNTIFS(F31:F93,"&gt;4/13/2013",F31:F93,"&lt;1/20/2017")</f>
        <v>22</v>
      </c>
      <c r="D10" s="374"/>
      <c r="F10"/>
    </row>
    <row r="11" spans="1:7">
      <c r="B11" s="175" t="s">
        <v>694</v>
      </c>
      <c r="C11" s="163">
        <f>COUNTIFS(F31:F93,"&gt;1/20/2017")+COUNTIF(F31:F93,"TBD")+COUNTIF(F31:F93,"Proposed by Chair Schapiro")</f>
        <v>26</v>
      </c>
      <c r="D11" s="374"/>
      <c r="F11"/>
    </row>
    <row r="12" spans="1:7">
      <c r="B12" s="175" t="s">
        <v>386</v>
      </c>
      <c r="C12" s="163">
        <f>COUNT(A31,A34:A37,A39:A40,A45,A47:A53,A57:A74,A80,A82:A87,A89,A91:A93)</f>
        <v>44</v>
      </c>
      <c r="D12" s="374" t="s">
        <v>556</v>
      </c>
      <c r="F12"/>
    </row>
    <row r="13" spans="1:7">
      <c r="B13" s="175" t="s">
        <v>385</v>
      </c>
      <c r="C13" s="163">
        <f>COUNT(A38,A78)</f>
        <v>2</v>
      </c>
      <c r="D13" s="374"/>
      <c r="F13"/>
    </row>
    <row r="14" spans="1:7">
      <c r="B14" s="175" t="s">
        <v>387</v>
      </c>
      <c r="C14" s="163">
        <f>COUNT(A32,A44)</f>
        <v>2</v>
      </c>
      <c r="D14" s="374"/>
      <c r="F14"/>
    </row>
    <row r="15" spans="1:7">
      <c r="B15" s="176" t="s">
        <v>389</v>
      </c>
      <c r="C15" s="178">
        <f>SUM(J41,J54,J57:J59)</f>
        <v>8373</v>
      </c>
      <c r="F15"/>
    </row>
    <row r="16" spans="1:7">
      <c r="B16" s="176" t="s">
        <v>110</v>
      </c>
      <c r="C16" s="179">
        <f>('1. Gensler (2021-Present)'!C16-C15)/C15</f>
        <v>1.2420876627254269</v>
      </c>
      <c r="F16"/>
    </row>
    <row r="17" spans="1:13">
      <c r="B17" s="25" t="s">
        <v>111</v>
      </c>
      <c r="C17" s="163">
        <f>AVERAGE(J31:J40,J44:J53,J57:J74,J78:J93)</f>
        <v>285</v>
      </c>
      <c r="F17"/>
    </row>
    <row r="18" spans="1:13">
      <c r="B18" s="25" t="s">
        <v>361</v>
      </c>
      <c r="C18" s="180">
        <f>AVERAGE(J31,J34:J37,J39:J40,J45,J47:J53,J57:J74,J80,J82:J87,J89,J91:J93)</f>
        <v>222.75</v>
      </c>
      <c r="F18"/>
    </row>
    <row r="19" spans="1:13">
      <c r="B19" s="25" t="s">
        <v>113</v>
      </c>
      <c r="C19" s="180">
        <f>AVERAGE(K31:K40,K44:K53,K57:K74,K78:K93)</f>
        <v>95.169811320754718</v>
      </c>
      <c r="F19"/>
    </row>
    <row r="20" spans="1:13">
      <c r="B20" s="25" t="s">
        <v>360</v>
      </c>
      <c r="C20" s="180">
        <f>AVERAGE(K31,K34:K37,K39:K40,K45,K47:K53,K57:K74,K80,K82:K87,K89,K91:K93)</f>
        <v>80.977272727272734</v>
      </c>
      <c r="F20"/>
    </row>
    <row r="21" spans="1:13">
      <c r="B21" s="25" t="s">
        <v>114</v>
      </c>
      <c r="C21" s="178">
        <f>SUM(J41,J54,J75,J94)</f>
        <v>15390</v>
      </c>
      <c r="F21"/>
    </row>
    <row r="22" spans="1:13">
      <c r="B22" s="25" t="s">
        <v>115</v>
      </c>
      <c r="C22" s="178">
        <f>SUM(K41,K54,K75,K94)</f>
        <v>5044</v>
      </c>
      <c r="F22"/>
    </row>
    <row r="23" spans="1:13">
      <c r="B23" s="25" t="s">
        <v>381</v>
      </c>
      <c r="C23" s="163">
        <f>AVERAGE(G31:G40,G44:G53,G57:G74,G78:G93)</f>
        <v>56.5</v>
      </c>
      <c r="F23"/>
    </row>
    <row r="24" spans="1:13">
      <c r="B24" s="163" t="s">
        <v>382</v>
      </c>
      <c r="C24" s="180">
        <f>AVERAGE(H31:H32,H34:H40,H33,H44:H53,H57:H74,H78:H93)</f>
        <v>70.222222222222229</v>
      </c>
      <c r="F24"/>
    </row>
    <row r="25" spans="1:13" ht="15" thickBot="1">
      <c r="B25" s="24" t="s">
        <v>564</v>
      </c>
      <c r="C25" s="205">
        <f>('9. Finalizations Comparison'!C19-'9. Finalizations Comparison'!C17)/'9. Finalizations Comparison'!C17</f>
        <v>2</v>
      </c>
      <c r="D25" s="25"/>
      <c r="F25"/>
    </row>
    <row r="26" spans="1:13" ht="12" customHeight="1">
      <c r="C26" s="204"/>
    </row>
    <row r="27" spans="1:13" ht="18" customHeight="1">
      <c r="A27" s="1"/>
      <c r="B27" s="2" t="s">
        <v>334</v>
      </c>
      <c r="C27" s="2"/>
      <c r="D27" s="2"/>
      <c r="E27" s="2"/>
      <c r="F27" s="73"/>
      <c r="G27" s="2"/>
      <c r="H27" s="40"/>
      <c r="I27" s="2"/>
      <c r="J27" s="2"/>
      <c r="K27" s="2"/>
    </row>
    <row r="28" spans="1:13" ht="15">
      <c r="A28" s="382">
        <v>2013</v>
      </c>
      <c r="B28" s="39"/>
      <c r="C28" s="375" t="s">
        <v>7</v>
      </c>
      <c r="D28" s="375" t="s">
        <v>8</v>
      </c>
      <c r="E28" s="375" t="s">
        <v>9</v>
      </c>
      <c r="F28" s="375" t="s">
        <v>10</v>
      </c>
      <c r="G28" s="375" t="s">
        <v>365</v>
      </c>
      <c r="H28" s="375" t="s">
        <v>367</v>
      </c>
      <c r="I28" s="375" t="s">
        <v>11</v>
      </c>
      <c r="J28" s="375" t="s">
        <v>5</v>
      </c>
      <c r="K28" s="375" t="s">
        <v>6</v>
      </c>
      <c r="L28" s="375" t="s">
        <v>366</v>
      </c>
    </row>
    <row r="29" spans="1:13" ht="15">
      <c r="A29" s="382"/>
      <c r="B29" s="39"/>
      <c r="C29" s="376"/>
      <c r="D29" s="376"/>
      <c r="E29" s="376"/>
      <c r="F29" s="376"/>
      <c r="G29" s="376"/>
      <c r="H29" s="376"/>
      <c r="I29" s="376"/>
      <c r="J29" s="376"/>
      <c r="K29" s="376"/>
      <c r="L29" s="376"/>
    </row>
    <row r="30" spans="1:13" ht="30.75" customHeight="1" thickBot="1">
      <c r="A30" s="172" t="s">
        <v>541</v>
      </c>
      <c r="B30" s="31" t="s">
        <v>333</v>
      </c>
      <c r="C30" s="7"/>
      <c r="D30" s="7"/>
      <c r="E30" s="7"/>
      <c r="F30" s="74"/>
      <c r="G30" s="6"/>
      <c r="H30" s="6"/>
      <c r="I30" s="6"/>
      <c r="J30" s="6"/>
      <c r="K30" s="6"/>
    </row>
    <row r="31" spans="1:13" ht="29.25" thickTop="1">
      <c r="A31" s="64">
        <v>1</v>
      </c>
      <c r="B31" s="253" t="s">
        <v>14</v>
      </c>
      <c r="C31" s="5">
        <v>41395</v>
      </c>
      <c r="D31" s="5">
        <v>41417</v>
      </c>
      <c r="E31" s="5">
        <v>41507</v>
      </c>
      <c r="F31" s="75">
        <v>41815</v>
      </c>
      <c r="G31">
        <f t="shared" ref="G31:G40" si="0">E31-D31</f>
        <v>90</v>
      </c>
      <c r="H31" s="32">
        <f t="shared" ref="H31:H40" si="1">E31-C31</f>
        <v>112</v>
      </c>
      <c r="I31" t="s">
        <v>15</v>
      </c>
      <c r="J31">
        <v>305</v>
      </c>
      <c r="K31">
        <v>299</v>
      </c>
    </row>
    <row r="32" spans="1:13" ht="43.5" customHeight="1">
      <c r="A32" s="64">
        <v>2</v>
      </c>
      <c r="B32" s="66" t="s">
        <v>0</v>
      </c>
      <c r="C32" s="5">
        <v>41395</v>
      </c>
      <c r="D32" s="5">
        <v>41417</v>
      </c>
      <c r="E32" s="5">
        <v>41477</v>
      </c>
      <c r="F32" s="75" t="s">
        <v>537</v>
      </c>
      <c r="G32">
        <f t="shared" si="0"/>
        <v>60</v>
      </c>
      <c r="H32" s="33">
        <f t="shared" si="1"/>
        <v>82</v>
      </c>
      <c r="J32" s="8">
        <f>188+29+305+276+71+65+464+256+255+155+501</f>
        <v>2565</v>
      </c>
      <c r="K32" s="8"/>
      <c r="L32" s="4" t="s">
        <v>16</v>
      </c>
      <c r="M32" t="s">
        <v>543</v>
      </c>
    </row>
    <row r="33" spans="1:12">
      <c r="A33" s="64"/>
      <c r="B33" s="72" t="s">
        <v>1</v>
      </c>
      <c r="C33" s="5">
        <v>41414</v>
      </c>
      <c r="D33" s="5">
        <v>41417</v>
      </c>
      <c r="E33" s="5">
        <v>41463</v>
      </c>
      <c r="F33" s="75" t="s">
        <v>359</v>
      </c>
      <c r="G33">
        <f t="shared" si="0"/>
        <v>46</v>
      </c>
      <c r="H33" s="33">
        <f t="shared" si="1"/>
        <v>49</v>
      </c>
      <c r="J33">
        <v>377</v>
      </c>
      <c r="K33">
        <v>234</v>
      </c>
      <c r="L33" t="s">
        <v>544</v>
      </c>
    </row>
    <row r="34" spans="1:12">
      <c r="A34" s="64">
        <v>3</v>
      </c>
      <c r="B34" s="277" t="s">
        <v>17</v>
      </c>
      <c r="C34" s="5">
        <v>41430</v>
      </c>
      <c r="D34" s="5">
        <v>41444</v>
      </c>
      <c r="E34" s="5">
        <v>41534</v>
      </c>
      <c r="F34" s="75">
        <v>41843</v>
      </c>
      <c r="G34">
        <f t="shared" si="0"/>
        <v>90</v>
      </c>
      <c r="H34" s="33">
        <f t="shared" si="1"/>
        <v>104</v>
      </c>
      <c r="I34" s="9" t="s">
        <v>18</v>
      </c>
      <c r="J34">
        <v>198</v>
      </c>
      <c r="K34">
        <v>155</v>
      </c>
    </row>
    <row r="35" spans="1:12">
      <c r="A35" s="64">
        <v>4</v>
      </c>
      <c r="B35" s="277" t="s">
        <v>19</v>
      </c>
      <c r="C35" s="5">
        <v>41465</v>
      </c>
      <c r="D35" s="5">
        <v>41479</v>
      </c>
      <c r="E35" s="5">
        <v>41540</v>
      </c>
      <c r="F35" s="75" t="s">
        <v>537</v>
      </c>
      <c r="G35">
        <f t="shared" si="0"/>
        <v>61</v>
      </c>
      <c r="H35" s="33">
        <f t="shared" si="1"/>
        <v>75</v>
      </c>
      <c r="I35" t="s">
        <v>20</v>
      </c>
      <c r="J35">
        <v>186</v>
      </c>
      <c r="K35">
        <v>101</v>
      </c>
      <c r="L35" t="s">
        <v>21</v>
      </c>
    </row>
    <row r="36" spans="1:12">
      <c r="A36" s="64">
        <v>5</v>
      </c>
      <c r="B36" s="277" t="s">
        <v>22</v>
      </c>
      <c r="C36" s="5">
        <v>41514</v>
      </c>
      <c r="D36" s="5">
        <v>41537</v>
      </c>
      <c r="E36" s="5">
        <v>41577</v>
      </c>
      <c r="F36" s="75">
        <v>41997</v>
      </c>
      <c r="G36">
        <f t="shared" si="0"/>
        <v>40</v>
      </c>
      <c r="H36" s="33">
        <f t="shared" si="1"/>
        <v>63</v>
      </c>
      <c r="I36" t="s">
        <v>23</v>
      </c>
      <c r="J36">
        <v>243</v>
      </c>
      <c r="K36">
        <v>174</v>
      </c>
    </row>
    <row r="37" spans="1:12">
      <c r="A37" s="64">
        <v>6</v>
      </c>
      <c r="B37" s="277" t="s">
        <v>24</v>
      </c>
      <c r="C37" s="5">
        <v>41535</v>
      </c>
      <c r="D37" s="5">
        <v>41548</v>
      </c>
      <c r="E37" s="5">
        <v>41610</v>
      </c>
      <c r="F37" s="75">
        <v>42221</v>
      </c>
      <c r="G37">
        <f t="shared" si="0"/>
        <v>62</v>
      </c>
      <c r="H37" s="33">
        <f t="shared" si="1"/>
        <v>75</v>
      </c>
      <c r="I37" t="s">
        <v>25</v>
      </c>
      <c r="J37">
        <v>294</v>
      </c>
      <c r="K37">
        <v>69</v>
      </c>
    </row>
    <row r="38" spans="1:12">
      <c r="A38" s="64">
        <v>7</v>
      </c>
      <c r="B38" s="67" t="s">
        <v>2</v>
      </c>
      <c r="C38" s="5">
        <v>41544</v>
      </c>
      <c r="D38" s="5">
        <v>41550</v>
      </c>
      <c r="E38" s="5">
        <v>41582</v>
      </c>
      <c r="F38" s="75" t="s">
        <v>537</v>
      </c>
      <c r="G38">
        <f t="shared" si="0"/>
        <v>32</v>
      </c>
      <c r="H38" s="33">
        <f t="shared" si="1"/>
        <v>38</v>
      </c>
      <c r="J38">
        <v>186</v>
      </c>
      <c r="K38">
        <v>101</v>
      </c>
    </row>
    <row r="39" spans="1:12">
      <c r="A39" s="64">
        <v>8</v>
      </c>
      <c r="B39" s="277" t="s">
        <v>26</v>
      </c>
      <c r="C39" s="5">
        <v>41570</v>
      </c>
      <c r="D39" s="5">
        <v>41583</v>
      </c>
      <c r="E39" s="5">
        <v>41673</v>
      </c>
      <c r="F39" s="75">
        <v>42307</v>
      </c>
      <c r="G39">
        <f t="shared" si="0"/>
        <v>90</v>
      </c>
      <c r="H39" s="33">
        <f t="shared" si="1"/>
        <v>103</v>
      </c>
      <c r="I39" t="s">
        <v>27</v>
      </c>
      <c r="J39">
        <v>585</v>
      </c>
      <c r="K39">
        <v>291</v>
      </c>
    </row>
    <row r="40" spans="1:12">
      <c r="A40" s="64">
        <v>9</v>
      </c>
      <c r="B40" s="279" t="s">
        <v>28</v>
      </c>
      <c r="C40" s="10">
        <v>41626</v>
      </c>
      <c r="D40" s="10">
        <v>41662</v>
      </c>
      <c r="E40" s="10">
        <v>41722</v>
      </c>
      <c r="F40" s="76">
        <v>42088</v>
      </c>
      <c r="G40" s="1">
        <f t="shared" si="0"/>
        <v>60</v>
      </c>
      <c r="H40" s="34">
        <f t="shared" si="1"/>
        <v>96</v>
      </c>
      <c r="I40" s="97" t="s">
        <v>29</v>
      </c>
      <c r="J40" s="1">
        <v>384</v>
      </c>
      <c r="K40" s="1">
        <v>137</v>
      </c>
    </row>
    <row r="41" spans="1:12" ht="15">
      <c r="A41" s="98"/>
      <c r="B41" s="11" t="s">
        <v>30</v>
      </c>
      <c r="E41" s="13"/>
      <c r="F41" s="13" t="s">
        <v>31</v>
      </c>
      <c r="G41" s="14">
        <f>AVERAGE(G31:G40)</f>
        <v>63.1</v>
      </c>
      <c r="H41" s="35">
        <f>AVERAGE(H31:H40)</f>
        <v>79.7</v>
      </c>
      <c r="J41" s="12">
        <f>SUM(J31:J40)</f>
        <v>5323</v>
      </c>
      <c r="K41" s="12">
        <f>SUM(K30:K40)</f>
        <v>1561</v>
      </c>
    </row>
    <row r="42" spans="1:12" ht="15">
      <c r="B42" s="4"/>
      <c r="E42" s="13"/>
      <c r="F42" s="13"/>
      <c r="H42" s="33"/>
      <c r="J42" s="12"/>
      <c r="K42" s="12"/>
    </row>
    <row r="43" spans="1:12" ht="15">
      <c r="A43" s="39">
        <v>2014</v>
      </c>
      <c r="B43" s="39"/>
      <c r="H43" s="33"/>
    </row>
    <row r="44" spans="1:12">
      <c r="A44" s="64">
        <v>10</v>
      </c>
      <c r="B44" s="67" t="s">
        <v>3</v>
      </c>
      <c r="C44" s="5">
        <v>41695</v>
      </c>
      <c r="D44" s="5">
        <v>41698</v>
      </c>
      <c r="E44" s="5">
        <v>41726</v>
      </c>
      <c r="F44" s="75" t="s">
        <v>542</v>
      </c>
      <c r="G44">
        <f t="shared" ref="G44:G53" si="2">E44-D44</f>
        <v>28</v>
      </c>
      <c r="H44" s="33">
        <f t="shared" ref="H44:H53" si="3">E44-C44</f>
        <v>31</v>
      </c>
      <c r="J44">
        <v>667</v>
      </c>
      <c r="K44">
        <v>337</v>
      </c>
      <c r="L44" t="s">
        <v>543</v>
      </c>
    </row>
    <row r="45" spans="1:12">
      <c r="A45" s="64">
        <v>11</v>
      </c>
      <c r="B45" s="277" t="s">
        <v>32</v>
      </c>
      <c r="C45" s="5">
        <v>41710</v>
      </c>
      <c r="D45" s="5">
        <v>41724</v>
      </c>
      <c r="E45" s="5">
        <v>41786</v>
      </c>
      <c r="F45" s="75">
        <v>42641</v>
      </c>
      <c r="G45">
        <f t="shared" si="2"/>
        <v>62</v>
      </c>
      <c r="H45" s="33">
        <f t="shared" si="3"/>
        <v>76</v>
      </c>
      <c r="I45" t="s">
        <v>33</v>
      </c>
      <c r="J45">
        <v>423</v>
      </c>
      <c r="K45">
        <v>124</v>
      </c>
    </row>
    <row r="46" spans="1:12">
      <c r="A46" s="64"/>
      <c r="B46" s="72" t="s">
        <v>4</v>
      </c>
      <c r="C46" s="5">
        <v>41726</v>
      </c>
      <c r="D46" s="5">
        <v>41731</v>
      </c>
      <c r="E46" s="5">
        <v>41757</v>
      </c>
      <c r="F46" s="75" t="s">
        <v>359</v>
      </c>
      <c r="G46">
        <f t="shared" si="2"/>
        <v>26</v>
      </c>
      <c r="H46" s="33">
        <f t="shared" si="3"/>
        <v>31</v>
      </c>
      <c r="J46">
        <v>667</v>
      </c>
      <c r="K46">
        <v>337</v>
      </c>
      <c r="L46" t="s">
        <v>543</v>
      </c>
    </row>
    <row r="47" spans="1:12">
      <c r="A47" s="64">
        <v>12</v>
      </c>
      <c r="B47" s="277" t="s">
        <v>34</v>
      </c>
      <c r="C47" s="5">
        <v>41732</v>
      </c>
      <c r="D47" s="5">
        <v>41738</v>
      </c>
      <c r="E47" s="5">
        <v>41799</v>
      </c>
      <c r="F47" s="75" t="s">
        <v>537</v>
      </c>
      <c r="G47">
        <f t="shared" si="2"/>
        <v>61</v>
      </c>
      <c r="H47" s="33">
        <f t="shared" si="3"/>
        <v>67</v>
      </c>
      <c r="I47" t="s">
        <v>35</v>
      </c>
      <c r="J47">
        <v>21</v>
      </c>
      <c r="K47">
        <v>41</v>
      </c>
    </row>
    <row r="48" spans="1:12" ht="28.5">
      <c r="A48" s="64">
        <v>13</v>
      </c>
      <c r="B48" s="253" t="s">
        <v>36</v>
      </c>
      <c r="C48" s="5">
        <v>41746</v>
      </c>
      <c r="D48" s="5">
        <v>41761</v>
      </c>
      <c r="E48" s="5">
        <v>41821</v>
      </c>
      <c r="F48" s="75">
        <v>43727</v>
      </c>
      <c r="G48">
        <f t="shared" si="2"/>
        <v>60</v>
      </c>
      <c r="H48" s="33">
        <f t="shared" si="3"/>
        <v>75</v>
      </c>
      <c r="I48" t="s">
        <v>37</v>
      </c>
      <c r="J48">
        <v>510</v>
      </c>
      <c r="K48">
        <v>64</v>
      </c>
    </row>
    <row r="49" spans="1:11" ht="28.5">
      <c r="A49" s="64">
        <v>14</v>
      </c>
      <c r="B49" s="253" t="s">
        <v>38</v>
      </c>
      <c r="C49" s="5">
        <v>41810</v>
      </c>
      <c r="D49" s="5">
        <v>41817</v>
      </c>
      <c r="E49" s="5">
        <v>41848</v>
      </c>
      <c r="F49" s="75">
        <v>42193</v>
      </c>
      <c r="G49">
        <f t="shared" si="2"/>
        <v>31</v>
      </c>
      <c r="H49" s="33">
        <f t="shared" si="3"/>
        <v>38</v>
      </c>
      <c r="I49" t="s">
        <v>39</v>
      </c>
      <c r="J49">
        <v>12</v>
      </c>
      <c r="K49">
        <v>0</v>
      </c>
    </row>
    <row r="50" spans="1:11" ht="28.5">
      <c r="A50" s="64">
        <v>15</v>
      </c>
      <c r="B50" s="253" t="s">
        <v>40</v>
      </c>
      <c r="C50" s="5">
        <v>41843</v>
      </c>
      <c r="D50" s="5">
        <v>41865</v>
      </c>
      <c r="E50" s="5">
        <v>41926</v>
      </c>
      <c r="F50" s="75">
        <v>42263</v>
      </c>
      <c r="G50">
        <f t="shared" si="2"/>
        <v>61</v>
      </c>
      <c r="H50" s="33">
        <f t="shared" si="3"/>
        <v>83</v>
      </c>
      <c r="I50" t="s">
        <v>41</v>
      </c>
      <c r="J50">
        <v>105</v>
      </c>
      <c r="K50">
        <v>0</v>
      </c>
    </row>
    <row r="51" spans="1:11">
      <c r="A51" s="64">
        <v>16</v>
      </c>
      <c r="B51" s="253" t="s">
        <v>42</v>
      </c>
      <c r="C51" s="5">
        <v>41863</v>
      </c>
      <c r="D51" s="5">
        <v>41869</v>
      </c>
      <c r="E51" s="5">
        <v>41899</v>
      </c>
      <c r="F51" s="75">
        <v>41990</v>
      </c>
      <c r="G51">
        <f t="shared" si="2"/>
        <v>30</v>
      </c>
      <c r="H51" s="33">
        <f t="shared" si="3"/>
        <v>36</v>
      </c>
      <c r="I51" t="s">
        <v>43</v>
      </c>
      <c r="J51">
        <v>26</v>
      </c>
      <c r="K51">
        <v>6</v>
      </c>
    </row>
    <row r="52" spans="1:11" ht="28.5">
      <c r="A52" s="64">
        <v>17</v>
      </c>
      <c r="B52" s="253" t="s">
        <v>44</v>
      </c>
      <c r="C52" s="5">
        <v>41890</v>
      </c>
      <c r="D52" s="5">
        <v>41893</v>
      </c>
      <c r="E52" s="5">
        <v>41953</v>
      </c>
      <c r="F52" s="75">
        <v>43105</v>
      </c>
      <c r="G52">
        <f t="shared" si="2"/>
        <v>60</v>
      </c>
      <c r="H52" s="33">
        <f t="shared" si="3"/>
        <v>63</v>
      </c>
      <c r="I52" t="s">
        <v>45</v>
      </c>
      <c r="J52">
        <v>66</v>
      </c>
      <c r="K52">
        <v>13</v>
      </c>
    </row>
    <row r="53" spans="1:11">
      <c r="A53" s="64">
        <v>18</v>
      </c>
      <c r="B53" s="279" t="s">
        <v>46</v>
      </c>
      <c r="C53" s="10">
        <v>41991</v>
      </c>
      <c r="D53" s="10">
        <v>42003</v>
      </c>
      <c r="E53" s="10">
        <v>42065</v>
      </c>
      <c r="F53" s="76">
        <v>42720</v>
      </c>
      <c r="G53" s="1">
        <f t="shared" si="2"/>
        <v>62</v>
      </c>
      <c r="H53" s="34">
        <f t="shared" si="3"/>
        <v>74</v>
      </c>
      <c r="I53" s="97" t="s">
        <v>47</v>
      </c>
      <c r="J53" s="1">
        <v>72</v>
      </c>
      <c r="K53" s="1">
        <v>20</v>
      </c>
    </row>
    <row r="54" spans="1:11" ht="15">
      <c r="A54" s="98"/>
      <c r="B54" s="11" t="s">
        <v>30</v>
      </c>
      <c r="E54" s="13"/>
      <c r="F54" s="13" t="s">
        <v>31</v>
      </c>
      <c r="G54" s="14">
        <f>AVERAGE(G44:G53)</f>
        <v>48.1</v>
      </c>
      <c r="H54" s="35">
        <f>AVERAGE(H44:H53)</f>
        <v>57.4</v>
      </c>
      <c r="I54" s="14"/>
      <c r="J54" s="12">
        <f>SUM(J44:J53)</f>
        <v>2569</v>
      </c>
      <c r="K54" s="12">
        <f>SUM(K44:K53)</f>
        <v>942</v>
      </c>
    </row>
    <row r="55" spans="1:11" ht="15">
      <c r="B55" s="4"/>
      <c r="E55" s="13"/>
      <c r="F55" s="13"/>
      <c r="H55" s="33"/>
      <c r="J55" s="12"/>
      <c r="K55" s="12"/>
    </row>
    <row r="56" spans="1:11" ht="15">
      <c r="A56" s="39">
        <v>2015</v>
      </c>
      <c r="B56" s="39"/>
      <c r="H56" s="33"/>
    </row>
    <row r="57" spans="1:11">
      <c r="A57" s="64">
        <v>19</v>
      </c>
      <c r="B57" s="253" t="s">
        <v>48</v>
      </c>
      <c r="C57" s="5">
        <v>42044</v>
      </c>
      <c r="D57" s="5">
        <v>42052</v>
      </c>
      <c r="E57" s="5">
        <v>42114</v>
      </c>
      <c r="F57" s="75">
        <v>43454</v>
      </c>
      <c r="G57">
        <f t="shared" ref="G57:G74" si="4">E57-D57</f>
        <v>62</v>
      </c>
      <c r="H57" s="33">
        <f t="shared" ref="H57:H74" si="5">E57-C57</f>
        <v>70</v>
      </c>
      <c r="I57" t="s">
        <v>49</v>
      </c>
      <c r="J57">
        <v>103</v>
      </c>
      <c r="K57">
        <v>46</v>
      </c>
    </row>
    <row r="58" spans="1:11">
      <c r="A58" s="64">
        <v>20</v>
      </c>
      <c r="B58" s="253" t="s">
        <v>50</v>
      </c>
      <c r="C58" s="5">
        <v>42046</v>
      </c>
      <c r="D58" s="5">
        <v>42082</v>
      </c>
      <c r="E58" s="5">
        <v>42128</v>
      </c>
      <c r="F58" s="75">
        <v>42565</v>
      </c>
      <c r="G58">
        <f t="shared" si="4"/>
        <v>46</v>
      </c>
      <c r="H58" s="33">
        <f t="shared" si="5"/>
        <v>82</v>
      </c>
      <c r="I58" t="s">
        <v>51</v>
      </c>
      <c r="J58">
        <v>245</v>
      </c>
      <c r="K58">
        <v>57</v>
      </c>
    </row>
    <row r="59" spans="1:11">
      <c r="A59" s="64">
        <v>21</v>
      </c>
      <c r="B59" s="253" t="s">
        <v>52</v>
      </c>
      <c r="C59" s="5">
        <v>42088</v>
      </c>
      <c r="D59" s="5">
        <v>42096</v>
      </c>
      <c r="E59" s="5">
        <v>42156</v>
      </c>
      <c r="F59" s="75">
        <v>42156</v>
      </c>
      <c r="G59">
        <f t="shared" si="4"/>
        <v>60</v>
      </c>
      <c r="H59" s="33">
        <f t="shared" si="5"/>
        <v>68</v>
      </c>
      <c r="I59" t="s">
        <v>53</v>
      </c>
      <c r="J59">
        <v>133</v>
      </c>
      <c r="K59">
        <v>75</v>
      </c>
    </row>
    <row r="60" spans="1:11" ht="42.75">
      <c r="A60" s="64">
        <v>22</v>
      </c>
      <c r="B60" s="253" t="s">
        <v>54</v>
      </c>
      <c r="C60" s="5">
        <v>42123</v>
      </c>
      <c r="D60" s="5">
        <v>42137</v>
      </c>
      <c r="E60" s="5">
        <v>42198</v>
      </c>
      <c r="F60" s="75">
        <v>42410</v>
      </c>
      <c r="G60">
        <f t="shared" si="4"/>
        <v>61</v>
      </c>
      <c r="H60" s="33">
        <f t="shared" si="5"/>
        <v>75</v>
      </c>
      <c r="I60" t="s">
        <v>55</v>
      </c>
      <c r="J60">
        <v>242</v>
      </c>
      <c r="K60">
        <v>53</v>
      </c>
    </row>
    <row r="61" spans="1:11">
      <c r="A61" s="64">
        <v>23</v>
      </c>
      <c r="B61" s="253" t="s">
        <v>56</v>
      </c>
      <c r="C61" s="5">
        <v>42123</v>
      </c>
      <c r="D61" s="5">
        <v>42131</v>
      </c>
      <c r="E61" s="5">
        <v>42191</v>
      </c>
      <c r="F61" s="75">
        <v>44798</v>
      </c>
      <c r="G61">
        <f t="shared" si="4"/>
        <v>60</v>
      </c>
      <c r="H61" s="33">
        <f t="shared" si="5"/>
        <v>68</v>
      </c>
      <c r="I61" t="s">
        <v>57</v>
      </c>
      <c r="J61">
        <v>137</v>
      </c>
      <c r="K61">
        <v>54</v>
      </c>
    </row>
    <row r="62" spans="1:11">
      <c r="A62" s="64">
        <v>24</v>
      </c>
      <c r="B62" s="253" t="s">
        <v>58</v>
      </c>
      <c r="C62" s="5">
        <v>42144</v>
      </c>
      <c r="D62" s="5">
        <v>42167</v>
      </c>
      <c r="E62" s="5">
        <v>42227</v>
      </c>
      <c r="F62" s="75">
        <v>42692</v>
      </c>
      <c r="G62">
        <f t="shared" si="4"/>
        <v>60</v>
      </c>
      <c r="H62" s="33">
        <f t="shared" si="5"/>
        <v>83</v>
      </c>
      <c r="I62" t="s">
        <v>59</v>
      </c>
      <c r="J62">
        <v>510</v>
      </c>
      <c r="K62">
        <v>24</v>
      </c>
    </row>
    <row r="63" spans="1:11">
      <c r="A63" s="64">
        <v>25</v>
      </c>
      <c r="B63" s="253" t="s">
        <v>60</v>
      </c>
      <c r="C63" s="5">
        <v>42144</v>
      </c>
      <c r="D63" s="5">
        <v>42167</v>
      </c>
      <c r="E63" s="5">
        <v>42227</v>
      </c>
      <c r="F63" s="75">
        <v>42607</v>
      </c>
      <c r="G63">
        <f t="shared" si="4"/>
        <v>60</v>
      </c>
      <c r="H63" s="33">
        <f t="shared" si="5"/>
        <v>83</v>
      </c>
      <c r="I63" t="s">
        <v>61</v>
      </c>
      <c r="J63">
        <v>103</v>
      </c>
      <c r="K63">
        <v>10</v>
      </c>
    </row>
    <row r="64" spans="1:11">
      <c r="A64" s="64">
        <v>26</v>
      </c>
      <c r="B64" s="253" t="s">
        <v>62</v>
      </c>
      <c r="C64" s="5">
        <v>42186</v>
      </c>
      <c r="D64" s="5">
        <v>42199</v>
      </c>
      <c r="E64" s="5">
        <v>42261</v>
      </c>
      <c r="F64" s="75">
        <v>44860</v>
      </c>
      <c r="G64">
        <f t="shared" si="4"/>
        <v>62</v>
      </c>
      <c r="H64" s="33">
        <f t="shared" si="5"/>
        <v>75</v>
      </c>
      <c r="I64" t="s">
        <v>63</v>
      </c>
      <c r="J64">
        <v>198</v>
      </c>
      <c r="K64">
        <v>115</v>
      </c>
    </row>
    <row r="65" spans="1:11" ht="28.5">
      <c r="A65" s="64">
        <v>27</v>
      </c>
      <c r="B65" s="253" t="s">
        <v>64</v>
      </c>
      <c r="C65" s="5">
        <v>42221</v>
      </c>
      <c r="D65" s="5">
        <v>42241</v>
      </c>
      <c r="E65" s="5">
        <v>42303</v>
      </c>
      <c r="F65" s="75">
        <v>43453</v>
      </c>
      <c r="G65">
        <f t="shared" si="4"/>
        <v>62</v>
      </c>
      <c r="H65" s="33">
        <f t="shared" si="5"/>
        <v>82</v>
      </c>
      <c r="I65" t="s">
        <v>65</v>
      </c>
      <c r="J65">
        <v>150</v>
      </c>
      <c r="K65">
        <v>58</v>
      </c>
    </row>
    <row r="66" spans="1:11" ht="28.5">
      <c r="A66" s="64">
        <v>28</v>
      </c>
      <c r="B66" s="253" t="s">
        <v>66</v>
      </c>
      <c r="C66" s="5">
        <v>42251</v>
      </c>
      <c r="D66" s="5">
        <v>42261</v>
      </c>
      <c r="E66" s="5">
        <v>42306</v>
      </c>
      <c r="F66" s="75">
        <v>42611</v>
      </c>
      <c r="G66">
        <f t="shared" si="4"/>
        <v>45</v>
      </c>
      <c r="H66" s="33">
        <f t="shared" si="5"/>
        <v>55</v>
      </c>
      <c r="I66" t="s">
        <v>67</v>
      </c>
      <c r="J66">
        <v>106</v>
      </c>
      <c r="K66">
        <v>0</v>
      </c>
    </row>
    <row r="67" spans="1:11" ht="28.5">
      <c r="A67" s="64">
        <v>29</v>
      </c>
      <c r="B67" s="253" t="s">
        <v>68</v>
      </c>
      <c r="C67" s="5">
        <v>42269</v>
      </c>
      <c r="D67" s="5">
        <v>42292</v>
      </c>
      <c r="E67" s="5">
        <v>42382</v>
      </c>
      <c r="F67" s="75">
        <v>42656</v>
      </c>
      <c r="G67">
        <f t="shared" si="4"/>
        <v>90</v>
      </c>
      <c r="H67" s="33">
        <f t="shared" si="5"/>
        <v>113</v>
      </c>
      <c r="I67" t="s">
        <v>69</v>
      </c>
      <c r="J67">
        <v>415</v>
      </c>
      <c r="K67">
        <v>175</v>
      </c>
    </row>
    <row r="68" spans="1:11">
      <c r="A68" s="64">
        <v>30</v>
      </c>
      <c r="B68" s="253" t="s">
        <v>70</v>
      </c>
      <c r="C68" s="5">
        <v>42271</v>
      </c>
      <c r="D68" s="5">
        <v>42282</v>
      </c>
      <c r="E68" s="5">
        <v>42342</v>
      </c>
      <c r="F68" s="75">
        <v>42564</v>
      </c>
      <c r="G68">
        <f t="shared" si="4"/>
        <v>60</v>
      </c>
      <c r="H68" s="33">
        <f t="shared" si="5"/>
        <v>71</v>
      </c>
      <c r="I68" t="s">
        <v>71</v>
      </c>
      <c r="J68">
        <v>63</v>
      </c>
      <c r="K68">
        <v>0</v>
      </c>
    </row>
    <row r="69" spans="1:11">
      <c r="A69" s="64">
        <v>31</v>
      </c>
      <c r="B69" s="253" t="s">
        <v>70</v>
      </c>
      <c r="C69" s="5">
        <v>42271</v>
      </c>
      <c r="D69" s="5">
        <v>42282</v>
      </c>
      <c r="E69" s="5">
        <v>42342</v>
      </c>
      <c r="F69" s="75">
        <v>44152</v>
      </c>
      <c r="G69">
        <f t="shared" si="4"/>
        <v>60</v>
      </c>
      <c r="H69" s="33">
        <f t="shared" si="5"/>
        <v>71</v>
      </c>
      <c r="I69" t="s">
        <v>72</v>
      </c>
      <c r="J69">
        <v>37</v>
      </c>
      <c r="K69">
        <v>0</v>
      </c>
    </row>
    <row r="70" spans="1:11">
      <c r="A70" s="64">
        <v>32</v>
      </c>
      <c r="B70" s="253" t="s">
        <v>73</v>
      </c>
      <c r="C70" s="5">
        <v>42307</v>
      </c>
      <c r="D70" s="5">
        <v>42318</v>
      </c>
      <c r="E70" s="5">
        <v>42380</v>
      </c>
      <c r="F70" s="75">
        <v>42669</v>
      </c>
      <c r="G70">
        <f t="shared" si="4"/>
        <v>62</v>
      </c>
      <c r="H70" s="33">
        <f t="shared" si="5"/>
        <v>73</v>
      </c>
      <c r="I70" t="s">
        <v>74</v>
      </c>
      <c r="J70">
        <v>168</v>
      </c>
      <c r="K70">
        <v>83</v>
      </c>
    </row>
    <row r="71" spans="1:11">
      <c r="A71" s="64">
        <v>33</v>
      </c>
      <c r="B71" s="253" t="s">
        <v>75</v>
      </c>
      <c r="C71" s="5">
        <v>42326</v>
      </c>
      <c r="D71" s="5">
        <v>42366</v>
      </c>
      <c r="E71" s="5">
        <v>42426</v>
      </c>
      <c r="F71" s="75">
        <v>43299</v>
      </c>
      <c r="G71">
        <f t="shared" si="4"/>
        <v>60</v>
      </c>
      <c r="H71" s="33">
        <f t="shared" si="5"/>
        <v>100</v>
      </c>
      <c r="I71" t="s">
        <v>76</v>
      </c>
      <c r="J71">
        <v>581</v>
      </c>
      <c r="K71">
        <v>558</v>
      </c>
    </row>
    <row r="72" spans="1:11">
      <c r="A72" s="64">
        <v>34</v>
      </c>
      <c r="B72" s="253" t="s">
        <v>77</v>
      </c>
      <c r="C72" s="5">
        <v>42349</v>
      </c>
      <c r="D72" s="5">
        <v>42361</v>
      </c>
      <c r="E72" s="5">
        <v>42416</v>
      </c>
      <c r="F72" s="75">
        <v>42548</v>
      </c>
      <c r="G72">
        <f t="shared" si="4"/>
        <v>55</v>
      </c>
      <c r="H72" s="33">
        <f t="shared" si="5"/>
        <v>67</v>
      </c>
      <c r="I72" t="s">
        <v>78</v>
      </c>
      <c r="J72">
        <v>201</v>
      </c>
      <c r="K72">
        <v>82</v>
      </c>
    </row>
    <row r="73" spans="1:11">
      <c r="A73" s="64">
        <v>35</v>
      </c>
      <c r="B73" s="253" t="s">
        <v>79</v>
      </c>
      <c r="C73" s="5">
        <v>42349</v>
      </c>
      <c r="D73" s="5">
        <v>42366</v>
      </c>
      <c r="E73" s="5">
        <v>42457</v>
      </c>
      <c r="F73" s="75">
        <v>44137</v>
      </c>
      <c r="G73">
        <f t="shared" si="4"/>
        <v>91</v>
      </c>
      <c r="H73" s="33">
        <f t="shared" si="5"/>
        <v>108</v>
      </c>
      <c r="I73" t="s">
        <v>80</v>
      </c>
      <c r="J73">
        <v>421</v>
      </c>
      <c r="K73">
        <v>26</v>
      </c>
    </row>
    <row r="74" spans="1:11" ht="28.5">
      <c r="A74" s="64">
        <v>36</v>
      </c>
      <c r="B74" s="279" t="s">
        <v>81</v>
      </c>
      <c r="C74" s="10">
        <v>42349</v>
      </c>
      <c r="D74" s="10">
        <v>42361</v>
      </c>
      <c r="E74" s="10">
        <v>42422</v>
      </c>
      <c r="F74" s="76" t="s">
        <v>537</v>
      </c>
      <c r="G74" s="1">
        <f t="shared" si="4"/>
        <v>61</v>
      </c>
      <c r="H74" s="34">
        <f t="shared" si="5"/>
        <v>73</v>
      </c>
      <c r="I74" s="97" t="s">
        <v>82</v>
      </c>
      <c r="J74" s="1">
        <v>68</v>
      </c>
      <c r="K74" s="1">
        <v>18</v>
      </c>
    </row>
    <row r="75" spans="1:11" ht="15">
      <c r="A75" s="98"/>
      <c r="B75" s="11" t="s">
        <v>30</v>
      </c>
      <c r="E75" s="13"/>
      <c r="F75" s="13" t="s">
        <v>31</v>
      </c>
      <c r="G75" s="12">
        <f>AVERAGE(G57:G74)</f>
        <v>62.055555555555557</v>
      </c>
      <c r="H75" s="36">
        <f>AVERAGE(H57:H74)</f>
        <v>78.722222222222229</v>
      </c>
      <c r="I75" s="12"/>
      <c r="J75">
        <f>SUM(J57:J74)</f>
        <v>3881</v>
      </c>
      <c r="K75">
        <f>SUM(K57:K74)</f>
        <v>1434</v>
      </c>
    </row>
    <row r="76" spans="1:11" ht="15">
      <c r="B76" s="4"/>
      <c r="E76" s="13"/>
      <c r="F76" s="13"/>
      <c r="G76" s="15"/>
      <c r="H76" s="33"/>
    </row>
    <row r="77" spans="1:11" ht="15">
      <c r="A77" s="39">
        <v>2016</v>
      </c>
      <c r="B77" s="39"/>
      <c r="H77" s="33"/>
    </row>
    <row r="78" spans="1:11" ht="28.5">
      <c r="A78" s="64">
        <v>37</v>
      </c>
      <c r="B78" s="66" t="s">
        <v>83</v>
      </c>
      <c r="C78" s="5">
        <v>42384</v>
      </c>
      <c r="D78" s="5">
        <v>42390</v>
      </c>
      <c r="E78" s="5">
        <v>42422</v>
      </c>
      <c r="F78" s="75" t="s">
        <v>537</v>
      </c>
      <c r="G78">
        <f t="shared" ref="G78:G93" si="6">E78-D78</f>
        <v>32</v>
      </c>
      <c r="H78" s="33">
        <f t="shared" ref="H78:H93" si="7">E78-C78</f>
        <v>38</v>
      </c>
      <c r="J78">
        <v>106</v>
      </c>
      <c r="K78">
        <v>0</v>
      </c>
    </row>
    <row r="79" spans="1:11">
      <c r="A79" s="64"/>
      <c r="B79" s="86" t="s">
        <v>84</v>
      </c>
      <c r="C79" s="5">
        <v>42390</v>
      </c>
      <c r="D79" s="5">
        <v>42396</v>
      </c>
      <c r="E79" s="5">
        <v>42437</v>
      </c>
      <c r="F79" s="75" t="s">
        <v>359</v>
      </c>
      <c r="G79">
        <f t="shared" si="6"/>
        <v>41</v>
      </c>
      <c r="H79" s="33">
        <f t="shared" si="7"/>
        <v>47</v>
      </c>
      <c r="J79">
        <v>201</v>
      </c>
      <c r="K79">
        <v>82</v>
      </c>
    </row>
    <row r="80" spans="1:11" ht="28.5">
      <c r="A80" s="64">
        <v>38</v>
      </c>
      <c r="B80" s="253" t="s">
        <v>85</v>
      </c>
      <c r="C80" s="5">
        <v>42417</v>
      </c>
      <c r="D80" s="5">
        <v>42431</v>
      </c>
      <c r="E80" s="5">
        <v>42492</v>
      </c>
      <c r="F80" s="75">
        <v>44036</v>
      </c>
      <c r="G80">
        <f t="shared" si="6"/>
        <v>61</v>
      </c>
      <c r="H80" s="33">
        <f t="shared" si="7"/>
        <v>75</v>
      </c>
      <c r="I80" t="s">
        <v>86</v>
      </c>
      <c r="J80">
        <v>92</v>
      </c>
      <c r="K80">
        <v>16</v>
      </c>
    </row>
    <row r="81" spans="1:11" ht="28.5">
      <c r="A81" s="64"/>
      <c r="B81" s="86" t="s">
        <v>87</v>
      </c>
      <c r="C81" s="5">
        <v>42418</v>
      </c>
      <c r="D81" s="5">
        <v>42423</v>
      </c>
      <c r="E81" s="5">
        <v>42474</v>
      </c>
      <c r="F81" s="75" t="s">
        <v>359</v>
      </c>
      <c r="G81">
        <f t="shared" si="6"/>
        <v>51</v>
      </c>
      <c r="H81" s="33">
        <f t="shared" si="7"/>
        <v>56</v>
      </c>
      <c r="J81">
        <v>208</v>
      </c>
      <c r="K81">
        <v>170</v>
      </c>
    </row>
    <row r="82" spans="1:11">
      <c r="A82" s="64">
        <v>39</v>
      </c>
      <c r="B82" s="277" t="s">
        <v>88</v>
      </c>
      <c r="C82" s="5">
        <v>42496</v>
      </c>
      <c r="D82" s="5">
        <v>42531</v>
      </c>
      <c r="E82" s="5">
        <v>42573</v>
      </c>
      <c r="F82" s="75" t="s">
        <v>537</v>
      </c>
      <c r="G82">
        <f t="shared" si="6"/>
        <v>42</v>
      </c>
      <c r="H82" s="33">
        <f t="shared" si="7"/>
        <v>77</v>
      </c>
      <c r="I82" t="s">
        <v>89</v>
      </c>
      <c r="J82">
        <v>706</v>
      </c>
      <c r="K82">
        <v>17</v>
      </c>
    </row>
    <row r="83" spans="1:11">
      <c r="A83" s="64">
        <v>40</v>
      </c>
      <c r="B83" s="277" t="s">
        <v>90</v>
      </c>
      <c r="C83" s="5">
        <v>42537</v>
      </c>
      <c r="D83" s="5">
        <v>42548</v>
      </c>
      <c r="E83" s="5">
        <v>42608</v>
      </c>
      <c r="F83" s="75">
        <v>43404</v>
      </c>
      <c r="G83">
        <f t="shared" si="6"/>
        <v>60</v>
      </c>
      <c r="H83" s="33">
        <f t="shared" si="7"/>
        <v>71</v>
      </c>
      <c r="I83" t="s">
        <v>91</v>
      </c>
      <c r="J83">
        <v>296</v>
      </c>
      <c r="K83">
        <v>129</v>
      </c>
    </row>
    <row r="84" spans="1:11">
      <c r="A84" s="64">
        <v>41</v>
      </c>
      <c r="B84" s="277" t="s">
        <v>92</v>
      </c>
      <c r="C84" s="5">
        <v>42548</v>
      </c>
      <c r="D84" s="5">
        <v>42552</v>
      </c>
      <c r="E84" s="5">
        <v>42612</v>
      </c>
      <c r="F84" s="75">
        <v>43279</v>
      </c>
      <c r="G84">
        <f t="shared" si="6"/>
        <v>60</v>
      </c>
      <c r="H84" s="33">
        <f t="shared" si="7"/>
        <v>64</v>
      </c>
      <c r="I84" t="s">
        <v>93</v>
      </c>
      <c r="J84">
        <v>83</v>
      </c>
      <c r="K84">
        <v>26</v>
      </c>
    </row>
    <row r="85" spans="1:11">
      <c r="A85" s="64">
        <v>42</v>
      </c>
      <c r="B85" s="277" t="s">
        <v>94</v>
      </c>
      <c r="C85" s="5">
        <v>42549</v>
      </c>
      <c r="D85" s="5">
        <v>42556</v>
      </c>
      <c r="E85" s="5">
        <v>42619</v>
      </c>
      <c r="F85" s="75">
        <v>42549</v>
      </c>
      <c r="G85">
        <f t="shared" si="6"/>
        <v>63</v>
      </c>
      <c r="H85" s="33">
        <f t="shared" si="7"/>
        <v>70</v>
      </c>
      <c r="I85" t="s">
        <v>95</v>
      </c>
      <c r="J85">
        <v>96</v>
      </c>
      <c r="K85">
        <v>18</v>
      </c>
    </row>
    <row r="86" spans="1:11">
      <c r="A86" s="64">
        <v>43</v>
      </c>
      <c r="B86" s="277" t="s">
        <v>96</v>
      </c>
      <c r="C86" s="5">
        <v>42564</v>
      </c>
      <c r="D86" s="5">
        <v>42578</v>
      </c>
      <c r="E86" s="5">
        <v>42639</v>
      </c>
      <c r="F86" s="75">
        <v>43406</v>
      </c>
      <c r="G86">
        <f t="shared" si="6"/>
        <v>61</v>
      </c>
      <c r="H86" s="33">
        <f t="shared" si="7"/>
        <v>75</v>
      </c>
      <c r="I86" t="s">
        <v>97</v>
      </c>
      <c r="J86">
        <v>309</v>
      </c>
      <c r="K86">
        <v>182</v>
      </c>
    </row>
    <row r="87" spans="1:11">
      <c r="A87" s="64">
        <v>44</v>
      </c>
      <c r="B87" s="277" t="s">
        <v>98</v>
      </c>
      <c r="C87" s="5">
        <v>42564</v>
      </c>
      <c r="D87" s="5">
        <v>42586</v>
      </c>
      <c r="E87" s="5">
        <v>42646</v>
      </c>
      <c r="F87" s="75">
        <v>43329</v>
      </c>
      <c r="G87">
        <f t="shared" si="6"/>
        <v>60</v>
      </c>
      <c r="H87" s="33">
        <f t="shared" si="7"/>
        <v>82</v>
      </c>
      <c r="I87" t="s">
        <v>99</v>
      </c>
      <c r="J87">
        <v>316</v>
      </c>
      <c r="K87">
        <v>91</v>
      </c>
    </row>
    <row r="88" spans="1:11">
      <c r="A88" s="64"/>
      <c r="B88" s="72" t="s">
        <v>100</v>
      </c>
      <c r="C88" s="5">
        <v>42605</v>
      </c>
      <c r="D88" s="5">
        <v>42608</v>
      </c>
      <c r="E88" s="5">
        <v>42639</v>
      </c>
      <c r="F88" s="75" t="s">
        <v>359</v>
      </c>
      <c r="G88">
        <f t="shared" si="6"/>
        <v>31</v>
      </c>
      <c r="H88" s="33">
        <f t="shared" si="7"/>
        <v>34</v>
      </c>
      <c r="J88">
        <v>296</v>
      </c>
      <c r="K88">
        <v>129</v>
      </c>
    </row>
    <row r="89" spans="1:11">
      <c r="A89" s="64">
        <v>45</v>
      </c>
      <c r="B89" s="277" t="s">
        <v>101</v>
      </c>
      <c r="C89" s="5">
        <v>42613</v>
      </c>
      <c r="D89" s="5">
        <v>42625</v>
      </c>
      <c r="E89" s="5">
        <v>42670</v>
      </c>
      <c r="F89" s="75">
        <v>42795</v>
      </c>
      <c r="G89">
        <f t="shared" si="6"/>
        <v>45</v>
      </c>
      <c r="H89" s="33">
        <f t="shared" si="7"/>
        <v>57</v>
      </c>
      <c r="I89" t="s">
        <v>102</v>
      </c>
      <c r="J89">
        <v>40</v>
      </c>
      <c r="K89">
        <v>8</v>
      </c>
    </row>
    <row r="90" spans="1:11">
      <c r="A90" s="64"/>
      <c r="B90" s="72" t="s">
        <v>103</v>
      </c>
      <c r="C90" s="5">
        <v>42636</v>
      </c>
      <c r="D90" s="5">
        <v>42642</v>
      </c>
      <c r="E90" s="5">
        <v>42676</v>
      </c>
      <c r="F90" s="75" t="s">
        <v>359</v>
      </c>
      <c r="G90">
        <f t="shared" si="6"/>
        <v>34</v>
      </c>
      <c r="H90" s="33">
        <f t="shared" si="7"/>
        <v>40</v>
      </c>
      <c r="J90">
        <v>316</v>
      </c>
      <c r="K90">
        <v>91</v>
      </c>
    </row>
    <row r="91" spans="1:11">
      <c r="A91" s="64">
        <v>46</v>
      </c>
      <c r="B91" s="277" t="s">
        <v>104</v>
      </c>
      <c r="C91" s="5">
        <v>42641</v>
      </c>
      <c r="D91" s="5">
        <v>42648</v>
      </c>
      <c r="E91" s="5">
        <v>42709</v>
      </c>
      <c r="F91" s="75">
        <v>42816</v>
      </c>
      <c r="G91">
        <f t="shared" si="6"/>
        <v>61</v>
      </c>
      <c r="H91" s="33">
        <f t="shared" si="7"/>
        <v>68</v>
      </c>
      <c r="I91" t="s">
        <v>105</v>
      </c>
      <c r="J91">
        <v>148</v>
      </c>
      <c r="K91">
        <v>36</v>
      </c>
    </row>
    <row r="92" spans="1:11">
      <c r="A92" s="64">
        <v>47</v>
      </c>
      <c r="B92" s="277" t="s">
        <v>106</v>
      </c>
      <c r="C92" s="5">
        <v>42641</v>
      </c>
      <c r="D92" s="5">
        <v>42656</v>
      </c>
      <c r="E92" s="5">
        <v>42716</v>
      </c>
      <c r="F92" s="75">
        <v>43930</v>
      </c>
      <c r="G92">
        <f t="shared" si="6"/>
        <v>60</v>
      </c>
      <c r="H92" s="33">
        <f t="shared" si="7"/>
        <v>75</v>
      </c>
      <c r="I92" t="s">
        <v>33</v>
      </c>
      <c r="J92">
        <v>161</v>
      </c>
      <c r="K92">
        <v>7</v>
      </c>
    </row>
    <row r="93" spans="1:11">
      <c r="A93" s="65">
        <v>48</v>
      </c>
      <c r="B93" s="278" t="s">
        <v>107</v>
      </c>
      <c r="C93" s="10">
        <v>42669</v>
      </c>
      <c r="D93" s="10">
        <v>42684</v>
      </c>
      <c r="E93" s="10">
        <v>42744</v>
      </c>
      <c r="F93" s="76">
        <v>44517</v>
      </c>
      <c r="G93" s="1">
        <f t="shared" si="6"/>
        <v>60</v>
      </c>
      <c r="H93" s="34">
        <f t="shared" si="7"/>
        <v>75</v>
      </c>
      <c r="I93" s="97" t="s">
        <v>108</v>
      </c>
      <c r="J93" s="1">
        <v>243</v>
      </c>
      <c r="K93" s="1">
        <v>105</v>
      </c>
    </row>
    <row r="94" spans="1:11" ht="15">
      <c r="A94" s="98"/>
      <c r="B94" s="11"/>
      <c r="E94" s="13"/>
      <c r="F94" s="13" t="s">
        <v>31</v>
      </c>
      <c r="G94" s="12">
        <f>AVERAGE(G78:G93)</f>
        <v>51.375</v>
      </c>
      <c r="H94" s="14">
        <f>AVERAGE(H78:H93)</f>
        <v>62.75</v>
      </c>
      <c r="I94" s="198" t="s">
        <v>30</v>
      </c>
      <c r="J94">
        <f>SUM(J78:J93)</f>
        <v>3617</v>
      </c>
      <c r="K94">
        <f>SUM(K78:K93)</f>
        <v>1107</v>
      </c>
    </row>
    <row r="96" spans="1:11" ht="15">
      <c r="E96" s="3"/>
      <c r="F96" s="13"/>
      <c r="G96" s="181"/>
    </row>
    <row r="97" spans="2:11" ht="15">
      <c r="B97" s="140"/>
      <c r="J97" s="8"/>
    </row>
    <row r="98" spans="2:11">
      <c r="J98" s="19"/>
    </row>
    <row r="99" spans="2:11">
      <c r="B99" s="182"/>
      <c r="J99" s="183"/>
      <c r="K99" s="373"/>
    </row>
    <row r="100" spans="2:11">
      <c r="B100" s="182"/>
      <c r="K100" s="373"/>
    </row>
    <row r="101" spans="2:11">
      <c r="B101" s="182"/>
      <c r="J101" s="8"/>
      <c r="K101" s="373"/>
    </row>
    <row r="102" spans="2:11">
      <c r="B102" s="182"/>
      <c r="K102" s="373"/>
    </row>
    <row r="103" spans="2:11">
      <c r="B103" s="182"/>
      <c r="K103" s="373"/>
    </row>
    <row r="104" spans="2:11">
      <c r="B104" s="4"/>
      <c r="J104" s="184"/>
      <c r="K104" s="185"/>
    </row>
    <row r="105" spans="2:11">
      <c r="B105" s="4"/>
      <c r="J105" s="186"/>
    </row>
    <row r="106" spans="2:11">
      <c r="J106" s="187"/>
    </row>
    <row r="107" spans="2:11" ht="15">
      <c r="D107" s="16"/>
      <c r="J107" s="188"/>
    </row>
    <row r="108" spans="2:11" ht="15">
      <c r="D108" s="16"/>
      <c r="E108" s="185"/>
      <c r="F108" s="189"/>
      <c r="J108" s="187"/>
    </row>
    <row r="109" spans="2:11" ht="15">
      <c r="D109" s="16"/>
      <c r="J109" s="187"/>
    </row>
    <row r="110" spans="2:11" ht="15">
      <c r="D110" s="140"/>
      <c r="J110" s="190"/>
    </row>
    <row r="111" spans="2:11">
      <c r="J111" s="190"/>
    </row>
    <row r="112" spans="2:11">
      <c r="D112" s="182"/>
      <c r="J112" s="191"/>
      <c r="K112" s="20"/>
    </row>
    <row r="113" spans="2:10">
      <c r="D113" s="182"/>
      <c r="J113" s="184"/>
    </row>
    <row r="114" spans="2:10">
      <c r="D114" s="182"/>
    </row>
    <row r="115" spans="2:10">
      <c r="D115" s="182"/>
    </row>
    <row r="116" spans="2:10" ht="15">
      <c r="B116" s="192"/>
      <c r="D116" s="182"/>
    </row>
    <row r="117" spans="2:10">
      <c r="B117" s="4"/>
      <c r="D117" s="4"/>
      <c r="J117" s="5"/>
    </row>
    <row r="118" spans="2:10">
      <c r="B118" s="4"/>
      <c r="D118" s="4"/>
      <c r="J118" s="5"/>
    </row>
    <row r="119" spans="2:10">
      <c r="J119" s="5"/>
    </row>
    <row r="120" spans="2:10">
      <c r="B120" s="4"/>
      <c r="J120" s="5"/>
    </row>
    <row r="121" spans="2:10">
      <c r="J121" s="5"/>
    </row>
    <row r="122" spans="2:10">
      <c r="J122" s="5"/>
    </row>
    <row r="123" spans="2:10">
      <c r="J123" s="5"/>
    </row>
    <row r="124" spans="2:10">
      <c r="J124" s="5"/>
    </row>
    <row r="125" spans="2:10">
      <c r="J125" s="5"/>
    </row>
    <row r="126" spans="2:10">
      <c r="J126" s="5"/>
    </row>
    <row r="128" spans="2:10" ht="15">
      <c r="B128" s="17"/>
    </row>
    <row r="129" spans="2:10">
      <c r="J129" s="5"/>
    </row>
    <row r="130" spans="2:10">
      <c r="B130" s="4"/>
      <c r="J130" s="5"/>
    </row>
    <row r="131" spans="2:10">
      <c r="B131" s="4"/>
      <c r="J131" s="5"/>
    </row>
    <row r="132" spans="2:10">
      <c r="J132" s="5"/>
    </row>
    <row r="133" spans="2:10">
      <c r="B133" s="4"/>
      <c r="J133" s="5"/>
    </row>
  </sheetData>
  <mergeCells count="18">
    <mergeCell ref="K99:K100"/>
    <mergeCell ref="K101:K103"/>
    <mergeCell ref="H28:H29"/>
    <mergeCell ref="I28:I29"/>
    <mergeCell ref="L28:L29"/>
    <mergeCell ref="J28:J29"/>
    <mergeCell ref="K28:K29"/>
    <mergeCell ref="A28:A29"/>
    <mergeCell ref="D4:G4"/>
    <mergeCell ref="E5:F5"/>
    <mergeCell ref="E6:F6"/>
    <mergeCell ref="F28:F29"/>
    <mergeCell ref="G28:G29"/>
    <mergeCell ref="C28:C29"/>
    <mergeCell ref="D28:D29"/>
    <mergeCell ref="E28:E29"/>
    <mergeCell ref="D9:D11"/>
    <mergeCell ref="D12:D14"/>
  </mergeCells>
  <hyperlinks>
    <hyperlink ref="A1" location="'Table of Contents'!A1" display="Back to Table of Contents" xr:uid="{3CE85A91-1BDD-4C4F-866B-2C4A140141D1}"/>
    <hyperlink ref="B31" r:id="rId1" location="34-69490" xr:uid="{3857017A-7D20-4F2A-8D25-C90F666C53C3}"/>
    <hyperlink ref="B34" r:id="rId2" location="33-9408" xr:uid="{E4267575-0C1B-4A18-A52A-1DC38E4E7005}"/>
    <hyperlink ref="B35" r:id="rId3" location="33-9416" xr:uid="{93117299-40C8-490F-9E93-FF3B65158E53}"/>
    <hyperlink ref="B36" r:id="rId4" location="34-70277" xr:uid="{D9CF25CA-A960-428F-B616-252DFF9A8864}"/>
    <hyperlink ref="B37" r:id="rId5" location="33-9452" xr:uid="{37E6E492-2CFA-404F-A2A6-916966C32163}"/>
    <hyperlink ref="B39" r:id="rId6" location="33-9470" xr:uid="{DF994FEA-834B-43DE-B746-DF8814B6AB0E}"/>
    <hyperlink ref="B40" r:id="rId7" location="33-9497" xr:uid="{2C044CB4-E006-415D-BBC4-E6C71D166BA8}"/>
    <hyperlink ref="B45" r:id="rId8" location="34-71699" xr:uid="{C2CE51A3-AF98-4741-8478-AF8D87B30602}"/>
    <hyperlink ref="B47" r:id="rId9" location="33-9570" xr:uid="{6750A13C-CBBA-442A-9516-5B79499F1B22}"/>
    <hyperlink ref="B48" r:id="rId10" location="34-71958" xr:uid="{A750EE41-F714-40B2-9F07-CDF3446EFA76}"/>
    <hyperlink ref="B49" r:id="rId11" location="34-72440" xr:uid="{BB6A4023-588A-4E03-85B5-47B58BD427F3}"/>
    <hyperlink ref="B50" r:id="rId12" location="IC-31184" xr:uid="{23B5550D-52E5-438A-BA3B-5FA67A051DE5}"/>
    <hyperlink ref="B51" r:id="rId13" location="IA-3893" xr:uid="{7940700E-A8EB-43CC-91D3-8E33C4450CCB}"/>
    <hyperlink ref="B52" r:id="rId14" location="33-9643" xr:uid="{DFE57039-5C5E-4B7A-9CAE-50CB6BAEFB7E}"/>
    <hyperlink ref="B53" r:id="rId15" location="33-9693" xr:uid="{0F3851DB-670A-4573-B500-574E18B9D45C}"/>
    <hyperlink ref="B57" r:id="rId16" location="33-9723" xr:uid="{3C567B59-EF91-493E-9E8B-3CA8A53540C4}"/>
    <hyperlink ref="B58" r:id="rId17" location="34-74245" xr:uid="{E2CD8851-8C53-43D3-A269-5CEA94FFAF5D}"/>
    <hyperlink ref="B59" r:id="rId18" location="34-74581" xr:uid="{E3F4F5E5-5F9C-4C5A-A829-28A4DA456425}"/>
    <hyperlink ref="B60" r:id="rId19" location="34-74834" display="Application of Certain Title VII Requirements to Security-Based Swap Transactions Connected with a Non-U.S. Person's Dealing Activity That Are Arranged, Negotiated, or Executed By Personnel Located in a U.S. Branch or Office or in a U.S. Branch or Office of an Agent" xr:uid="{484C3E87-AB2C-41EB-9135-1C9F17A3C6D2}"/>
    <hyperlink ref="B61" r:id="rId20" location="34-74835" xr:uid="{E0899208-84C7-4973-B15A-2DFF70BBBE07}"/>
    <hyperlink ref="B62" r:id="rId21" location="33-9776" xr:uid="{1FA0632F-A28B-4610-AF81-AE73A1ECE80A}"/>
    <hyperlink ref="B63" r:id="rId22" location="IA-4091" xr:uid="{3380ED51-070C-40D1-9ACB-C40F7ACB236D}"/>
    <hyperlink ref="B65" r:id="rId23" location="34-75612" xr:uid="{30E46651-1921-4EB2-9DF9-CBF4009E5B8F}"/>
    <hyperlink ref="B66" r:id="rId24" location="34-75845" xr:uid="{9A570CE4-8A00-44F7-A0A9-B3519255881B}"/>
    <hyperlink ref="B64" r:id="rId25" xr:uid="{3B281065-7F84-4B11-B27D-232906AE4959}"/>
    <hyperlink ref="B67" r:id="rId26" location="33-9922" xr:uid="{7525D72D-620C-473A-A61A-362B800374C8}"/>
    <hyperlink ref="B68" r:id="rId27" location="34-75977" xr:uid="{476E5BC5-2390-41C9-AE0D-6E4396FFD985}"/>
    <hyperlink ref="B69" r:id="rId28" location="34-75976" xr:uid="{BC6ED78C-704D-4D06-AC6D-5632F055F28A}"/>
    <hyperlink ref="B70" r:id="rId29" location="33-9973" xr:uid="{408E1E75-EAEB-4000-BFBE-A71FDACFA34A}"/>
    <hyperlink ref="B71" r:id="rId30" location="34-76474" xr:uid="{239FE40C-E391-4916-B9CA-24F10261A5D0}"/>
    <hyperlink ref="B72" r:id="rId31" location="34-76620" xr:uid="{A05E1048-E2C3-4087-83F5-2CB4AD5645F9}"/>
    <hyperlink ref="B73" r:id="rId32" location="IC-31933" xr:uid="{9E365AC7-90BF-4B56-A55F-6B1C5907230F}"/>
    <hyperlink ref="B74" r:id="rId33" location="34-76624" xr:uid="{A42A800F-3446-413D-B2A5-015837D81E32}"/>
    <hyperlink ref="B80" r:id="rId34" location="34-77157" xr:uid="{B5075667-CBF6-463F-810E-2A4B8016C5DD}"/>
    <hyperlink ref="B82" r:id="rId35" location="34-77776" xr:uid="{F083872E-9F8E-4483-A40E-6EEBA62028D5}"/>
    <hyperlink ref="B83" r:id="rId36" location="33-10098" xr:uid="{628E0820-FEBD-4ADA-BD68-19B9B750D427}"/>
    <hyperlink ref="B84" r:id="rId37" location="33-10107" xr:uid="{06F65769-7992-4851-B535-D6F6A64F89D0}"/>
    <hyperlink ref="B85" r:id="rId38" location="IA-4439" xr:uid="{D8CAD44F-16A4-4883-9DCB-994377696FE9}"/>
    <hyperlink ref="B87" r:id="rId39" location="33-10110" xr:uid="{6FC313BC-6371-4367-BD15-56A5C5D48BF7}"/>
    <hyperlink ref="B86" r:id="rId40" location="34-78309" xr:uid="{F413B1DB-C6BD-4117-9C97-7E9F959DF76A}"/>
    <hyperlink ref="B89" r:id="rId41" location="33-10201" xr:uid="{D7D44ADE-4508-48F8-A767-6EE763FEB1B7}"/>
    <hyperlink ref="B91" r:id="rId42" location="34-78962" xr:uid="{F83C1CBC-8C07-4E48-91DA-1BDFE8EDE910}"/>
    <hyperlink ref="B93" r:id="rId43" location="34-79164" xr:uid="{46813981-BE24-45DC-AFB2-C18AD8B7C64A}"/>
    <hyperlink ref="B92" r:id="rId44" location="34-78963" xr:uid="{BEB77694-C17C-47D1-A4C0-FAA2405B1126}"/>
  </hyperlinks>
  <pageMargins left="0.7" right="0.7" top="0.75" bottom="0.75" header="0.3" footer="0.3"/>
  <pageSetup orientation="portrait" verticalDpi="90" r:id="rId4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B47B-E8EB-47A0-9697-5586DAE83322}">
  <dimension ref="A1:D7"/>
  <sheetViews>
    <sheetView zoomScaleNormal="100" workbookViewId="0"/>
  </sheetViews>
  <sheetFormatPr defaultRowHeight="14.25"/>
  <cols>
    <col min="2" max="2" width="33.875" customWidth="1"/>
    <col min="3" max="3" width="25.625" customWidth="1"/>
    <col min="4" max="4" width="19.75" customWidth="1"/>
  </cols>
  <sheetData>
    <row r="1" spans="1:4" ht="20.25">
      <c r="A1" s="287" t="s">
        <v>704</v>
      </c>
    </row>
    <row r="3" spans="1:4">
      <c r="C3" s="388" t="s">
        <v>560</v>
      </c>
      <c r="D3" s="388" t="s">
        <v>559</v>
      </c>
    </row>
    <row r="4" spans="1:4">
      <c r="C4" s="388"/>
      <c r="D4" s="388"/>
    </row>
    <row r="5" spans="1:4" ht="15">
      <c r="B5" s="100" t="s">
        <v>404</v>
      </c>
      <c r="C5" s="201">
        <f>'5. White (2013-2016)'!C24-'5. White (2013-2016)'!C23</f>
        <v>13.722222222222229</v>
      </c>
      <c r="D5" s="202">
        <f>'5. White (2013-2016)'!C23</f>
        <v>56.5</v>
      </c>
    </row>
    <row r="6" spans="1:4" ht="15">
      <c r="B6" s="100" t="s">
        <v>558</v>
      </c>
      <c r="C6" s="201">
        <f>'3. Clayton (2017-2020)'!C22-'3. Clayton (2017-2020)'!C21</f>
        <v>27.178571428571431</v>
      </c>
      <c r="D6" s="201">
        <f>'3. Clayton (2017-2020)'!C21</f>
        <v>55.928571428571431</v>
      </c>
    </row>
    <row r="7" spans="1:4" ht="15">
      <c r="B7" s="100" t="s">
        <v>557</v>
      </c>
      <c r="C7" s="201">
        <f>'1. Gensler (2021-Present)'!C22-'1. Gensler (2021-Present)'!C21</f>
        <v>19.684000452284025</v>
      </c>
      <c r="D7" s="201">
        <f>'1. Gensler (2021-Present)'!C21</f>
        <v>47.3719696969697</v>
      </c>
    </row>
  </sheetData>
  <mergeCells count="2">
    <mergeCell ref="C3:C4"/>
    <mergeCell ref="D3:D4"/>
  </mergeCells>
  <hyperlinks>
    <hyperlink ref="A1" location="'Table of Contents'!A1" display="Back to Table of Contents" xr:uid="{268DB14E-8ABC-4F9C-9D56-FACBBA4F1EBF}"/>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4C04-32D3-4DA7-A086-3ED0311862BB}">
  <dimension ref="A1:R28"/>
  <sheetViews>
    <sheetView zoomScaleNormal="100" workbookViewId="0"/>
  </sheetViews>
  <sheetFormatPr defaultRowHeight="14.25"/>
  <cols>
    <col min="1" max="1" width="16.875" customWidth="1"/>
    <col min="2" max="2" width="15.75" customWidth="1"/>
    <col min="3" max="3" width="8.375" customWidth="1"/>
  </cols>
  <sheetData>
    <row r="1" spans="1:18" ht="20.25">
      <c r="A1" s="287" t="s">
        <v>704</v>
      </c>
    </row>
    <row r="2" spans="1:18" ht="12" customHeight="1" thickBot="1">
      <c r="A2" s="287"/>
    </row>
    <row r="3" spans="1:18" ht="15.75" thickBot="1">
      <c r="A3" s="389" t="s">
        <v>352</v>
      </c>
      <c r="B3" s="391"/>
      <c r="C3" s="389" t="s">
        <v>346</v>
      </c>
      <c r="D3" s="390"/>
      <c r="E3" s="390"/>
      <c r="F3" s="391"/>
      <c r="G3" s="389" t="s">
        <v>350</v>
      </c>
      <c r="H3" s="390"/>
      <c r="I3" s="390"/>
      <c r="J3" s="391"/>
      <c r="K3" s="389" t="s">
        <v>351</v>
      </c>
      <c r="L3" s="391"/>
      <c r="M3" s="71"/>
      <c r="N3" s="3"/>
      <c r="O3" s="3"/>
      <c r="P3" s="3"/>
      <c r="Q3" s="3"/>
      <c r="R3" s="3"/>
    </row>
    <row r="4" spans="1:18" ht="15">
      <c r="A4" s="71" t="s">
        <v>339</v>
      </c>
      <c r="B4" s="68" t="s">
        <v>340</v>
      </c>
      <c r="C4" s="25"/>
      <c r="D4" t="s">
        <v>344</v>
      </c>
      <c r="F4" s="37" t="s">
        <v>345</v>
      </c>
      <c r="G4" s="25"/>
      <c r="H4" t="s">
        <v>347</v>
      </c>
      <c r="J4" s="37" t="s">
        <v>348</v>
      </c>
      <c r="K4" s="25"/>
      <c r="L4" s="37" t="s">
        <v>349</v>
      </c>
    </row>
    <row r="5" spans="1:18">
      <c r="A5" s="25" t="s">
        <v>341</v>
      </c>
      <c r="B5" s="69">
        <v>41374</v>
      </c>
      <c r="C5" s="25">
        <v>0</v>
      </c>
      <c r="D5">
        <v>5</v>
      </c>
      <c r="E5">
        <v>7</v>
      </c>
      <c r="F5" s="37">
        <v>9</v>
      </c>
      <c r="G5" s="25">
        <v>11</v>
      </c>
      <c r="H5">
        <v>14</v>
      </c>
      <c r="I5">
        <v>15</v>
      </c>
      <c r="J5" s="37">
        <v>18</v>
      </c>
      <c r="K5" s="25">
        <v>23</v>
      </c>
      <c r="L5" s="37">
        <v>28</v>
      </c>
    </row>
    <row r="6" spans="1:18">
      <c r="A6" s="25" t="s">
        <v>342</v>
      </c>
      <c r="B6" s="69">
        <v>42859</v>
      </c>
      <c r="C6" s="25">
        <v>0</v>
      </c>
      <c r="D6">
        <v>2</v>
      </c>
      <c r="E6">
        <v>3</v>
      </c>
      <c r="F6" s="37">
        <v>5</v>
      </c>
      <c r="G6" s="25">
        <v>14</v>
      </c>
      <c r="H6">
        <v>18</v>
      </c>
      <c r="I6">
        <v>21</v>
      </c>
      <c r="J6" s="37">
        <v>24</v>
      </c>
      <c r="K6" s="25">
        <v>27</v>
      </c>
      <c r="L6" s="37">
        <v>35</v>
      </c>
    </row>
    <row r="7" spans="1:18" ht="15" thickBot="1">
      <c r="A7" s="24" t="s">
        <v>343</v>
      </c>
      <c r="B7" s="70">
        <v>44303</v>
      </c>
      <c r="C7" s="24">
        <v>0</v>
      </c>
      <c r="D7" s="41">
        <v>1</v>
      </c>
      <c r="E7" s="41">
        <v>10</v>
      </c>
      <c r="F7" s="42">
        <v>24</v>
      </c>
      <c r="G7" s="24">
        <v>26</v>
      </c>
      <c r="H7" s="41">
        <v>31</v>
      </c>
      <c r="I7" s="41">
        <v>38</v>
      </c>
      <c r="J7" s="42">
        <v>44</v>
      </c>
      <c r="K7" s="24">
        <v>47</v>
      </c>
      <c r="L7" s="42">
        <v>52</v>
      </c>
    </row>
    <row r="28" spans="10:10">
      <c r="J28" t="s">
        <v>561</v>
      </c>
    </row>
  </sheetData>
  <mergeCells count="4">
    <mergeCell ref="C3:F3"/>
    <mergeCell ref="G3:J3"/>
    <mergeCell ref="A3:B3"/>
    <mergeCell ref="K3:L3"/>
  </mergeCells>
  <phoneticPr fontId="6" type="noConversion"/>
  <hyperlinks>
    <hyperlink ref="A1" location="'Table of Contents'!A1" display="Back to Table of Contents" xr:uid="{DE312204-FB32-4B1C-BAE7-EF42F857CF9F}"/>
  </hyperlink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3936-E145-4D3F-8D30-F7E1FFD31591}">
  <dimension ref="A1:C5"/>
  <sheetViews>
    <sheetView workbookViewId="0"/>
  </sheetViews>
  <sheetFormatPr defaultRowHeight="14.25"/>
  <cols>
    <col min="1" max="1" width="11.625" customWidth="1"/>
    <col min="2" max="2" width="32.375" customWidth="1"/>
    <col min="3" max="3" width="8" customWidth="1"/>
  </cols>
  <sheetData>
    <row r="1" spans="1:3" ht="20.25">
      <c r="A1" s="287" t="s">
        <v>704</v>
      </c>
      <c r="C1" s="1"/>
    </row>
    <row r="2" spans="1:3">
      <c r="B2" s="34"/>
      <c r="C2" s="276" t="s">
        <v>557</v>
      </c>
    </row>
    <row r="3" spans="1:3">
      <c r="A3" s="33"/>
      <c r="B3" s="34" t="s">
        <v>706</v>
      </c>
      <c r="C3" s="94">
        <f>COUNTIF('1. Gensler (2021-Present)'!D28:D105, "DFA")+COUNTIF('1. Gensler (2021-Present)'!D28:D105, "EGRRCPA")+COUNTIF('1. Gensler (2021-Present)'!D28:D105, "SEA")+COUNTIF('1. Gensler (2021-Present)'!D28:D105, "2023 Approps")+COUNTIF('1. Gensler (2021-Present)'!D28:D105, "USAPATRIOT Act of 2001")</f>
        <v>9</v>
      </c>
    </row>
    <row r="4" spans="1:3">
      <c r="A4" s="33"/>
      <c r="B4" s="239" t="s">
        <v>707</v>
      </c>
      <c r="C4" s="94">
        <f>'1. Gensler (2021-Present)'!C$13-'8. Statutory Mandates'!$C3</f>
        <v>45</v>
      </c>
    </row>
    <row r="5" spans="1:3" ht="27.75" customHeight="1">
      <c r="A5" s="33"/>
      <c r="B5" s="222" t="s">
        <v>708</v>
      </c>
      <c r="C5" s="281">
        <f>C3/53</f>
        <v>0.16981132075471697</v>
      </c>
    </row>
  </sheetData>
  <hyperlinks>
    <hyperlink ref="A1" location="'Table of Contents'!A1" display="Back to Table of Contents" xr:uid="{B9C4CB7C-291A-4600-969B-3240DEC2499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Contents</vt:lpstr>
      <vt:lpstr>1. Gensler (2021-Present)</vt:lpstr>
      <vt:lpstr>2. Gensler Total Finalizations</vt:lpstr>
      <vt:lpstr>3. Clayton (2017-2020)</vt:lpstr>
      <vt:lpstr>4. Clayton Total Finalizations</vt:lpstr>
      <vt:lpstr>5. White (2013-2016)</vt:lpstr>
      <vt:lpstr>6. Comment Period Comparison</vt:lpstr>
      <vt:lpstr>7. Proposals Comparison</vt:lpstr>
      <vt:lpstr>8. Statutory Mandates</vt:lpstr>
      <vt:lpstr>9. Finalizations Comparison</vt:lpstr>
      <vt:lpstr>10. Implementation Periods</vt:lpstr>
      <vt:lpstr>11. Gensler Reg Agenda Progress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2023-09-20T19:37:21Z</dcterms:created>
  <dcterms:modified xsi:type="dcterms:W3CDTF">2024-06-04T20:58:43Z</dcterms:modified>
</cp:coreProperties>
</file>