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635" documentId="8_{E1794714-F583-47D7-8DC6-C718DB22D2A7}" xr6:coauthVersionLast="47" xr6:coauthVersionMax="47" xr10:uidLastSave="{2390B71C-2FD3-4D9F-B9AA-2671824CD333}"/>
  <bookViews>
    <workbookView xWindow="-120" yWindow="-120" windowWidth="29040" windowHeight="15720" xr2:uid="{03095760-58DB-4B64-9F5A-8C99BA79767B}"/>
  </bookViews>
  <sheets>
    <sheet name="Table of Contents" sheetId="12" r:id="rId1"/>
    <sheet name="Gary Gensler (2021-Present)" sheetId="6" r:id="rId2"/>
    <sheet name="Gensler Total Finalizations" sheetId="15" r:id="rId3"/>
    <sheet name="Jay Clayton (2017-2020)" sheetId="4" r:id="rId4"/>
    <sheet name="Clayton Total Finalizations" sheetId="17" r:id="rId5"/>
    <sheet name="Mary Jo White (2013-2016)" sheetId="3" r:id="rId6"/>
    <sheet name="Comment Period Comparison" sheetId="13" r:id="rId7"/>
    <sheet name="Proposals Comparison" sheetId="7" r:id="rId8"/>
    <sheet name="Finalizations Comparison" sheetId="9" r:id="rId9"/>
    <sheet name="Gensler Reg Agenda Progress" sheetId="14" r:id="rId10"/>
  </sheets>
  <definedNames>
    <definedName name="_xlnm._FilterDatabase" localSheetId="1" hidden="1">'Gary Gensler (2021-Present)'!$C$25:$C$98</definedName>
    <definedName name="_xlnm._FilterDatabase" localSheetId="2" hidden="1">'Gensler Total Finalizations'!$A$5:$H$65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6" l="1"/>
  <c r="C6" i="14"/>
  <c r="D6" i="9"/>
  <c r="C17" i="9"/>
  <c r="C16" i="9"/>
  <c r="H65" i="15"/>
  <c r="G65" i="15"/>
  <c r="F65" i="15"/>
  <c r="C8" i="6"/>
  <c r="C10" i="6"/>
  <c r="E4" i="9"/>
  <c r="E5" i="9"/>
  <c r="H101" i="17"/>
  <c r="G101" i="17"/>
  <c r="F101" i="17"/>
  <c r="C9" i="6"/>
  <c r="C6" i="9" s="1"/>
  <c r="L98" i="6"/>
  <c r="K98" i="6"/>
  <c r="C8" i="14" l="1"/>
  <c r="C7" i="14"/>
  <c r="H50" i="6"/>
  <c r="C18" i="4"/>
  <c r="C17" i="4"/>
  <c r="C16" i="4"/>
  <c r="C15" i="4"/>
  <c r="C13" i="4"/>
  <c r="C11" i="4"/>
  <c r="C10" i="4"/>
  <c r="C9" i="4"/>
  <c r="C8" i="4"/>
  <c r="K89" i="4"/>
  <c r="J89" i="4"/>
  <c r="H88" i="4"/>
  <c r="G88" i="4"/>
  <c r="H87" i="4"/>
  <c r="G87" i="4"/>
  <c r="H86" i="4"/>
  <c r="G86" i="4"/>
  <c r="H85" i="4"/>
  <c r="G85" i="4"/>
  <c r="H84" i="4"/>
  <c r="G84" i="4"/>
  <c r="H83" i="4"/>
  <c r="G83" i="4"/>
  <c r="H82" i="4"/>
  <c r="G82" i="4"/>
  <c r="H81" i="4"/>
  <c r="G81" i="4"/>
  <c r="H80" i="4"/>
  <c r="G80" i="4"/>
  <c r="H79" i="4"/>
  <c r="G79" i="4"/>
  <c r="H78" i="4"/>
  <c r="G78" i="4"/>
  <c r="H77" i="4"/>
  <c r="G77" i="4"/>
  <c r="H76" i="4"/>
  <c r="G76" i="4"/>
  <c r="K74" i="4"/>
  <c r="J74" i="4"/>
  <c r="H73" i="4"/>
  <c r="G73" i="4"/>
  <c r="E72" i="4"/>
  <c r="H72" i="4" s="1"/>
  <c r="H71" i="4"/>
  <c r="G71" i="4"/>
  <c r="H70" i="4"/>
  <c r="G70" i="4"/>
  <c r="H69" i="4"/>
  <c r="G69" i="4"/>
  <c r="H68" i="4"/>
  <c r="G68" i="4"/>
  <c r="H67" i="4"/>
  <c r="G67" i="4"/>
  <c r="H66" i="4"/>
  <c r="G66" i="4"/>
  <c r="H65" i="4"/>
  <c r="G65" i="4"/>
  <c r="H64" i="4"/>
  <c r="G64" i="4"/>
  <c r="H63" i="4"/>
  <c r="G63" i="4"/>
  <c r="H62" i="4"/>
  <c r="G62" i="4"/>
  <c r="H61" i="4"/>
  <c r="G61" i="4"/>
  <c r="H60" i="4"/>
  <c r="G60" i="4"/>
  <c r="H59" i="4"/>
  <c r="G59" i="4"/>
  <c r="H58" i="4"/>
  <c r="G58" i="4"/>
  <c r="H57" i="4"/>
  <c r="G57" i="4"/>
  <c r="H56" i="4"/>
  <c r="G56" i="4"/>
  <c r="H55" i="4"/>
  <c r="G55" i="4"/>
  <c r="H54" i="4"/>
  <c r="G54" i="4"/>
  <c r="H53" i="4"/>
  <c r="G53" i="4"/>
  <c r="K51" i="4"/>
  <c r="J51" i="4"/>
  <c r="H50" i="4"/>
  <c r="G50"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H33" i="4"/>
  <c r="G33" i="4"/>
  <c r="H32" i="4"/>
  <c r="G32" i="4"/>
  <c r="K30" i="4"/>
  <c r="J30" i="4"/>
  <c r="H29" i="4"/>
  <c r="G29" i="4"/>
  <c r="H28" i="4"/>
  <c r="G28" i="4"/>
  <c r="H27" i="4"/>
  <c r="H30" i="4" s="1"/>
  <c r="G27" i="4"/>
  <c r="G30" i="4" s="1"/>
  <c r="C7" i="4"/>
  <c r="D18" i="3"/>
  <c r="D17" i="3"/>
  <c r="D16" i="3"/>
  <c r="D12" i="3"/>
  <c r="D11" i="3"/>
  <c r="D9" i="3"/>
  <c r="D10" i="3"/>
  <c r="D8" i="3"/>
  <c r="D7" i="3"/>
  <c r="L92" i="3"/>
  <c r="L73" i="3"/>
  <c r="L52" i="3"/>
  <c r="L39" i="3"/>
  <c r="D20" i="3" s="1"/>
  <c r="K92" i="3"/>
  <c r="K73" i="3"/>
  <c r="K52" i="3"/>
  <c r="K30" i="3"/>
  <c r="D15" i="3" s="1"/>
  <c r="C18" i="6"/>
  <c r="C17" i="6"/>
  <c r="C15" i="6"/>
  <c r="C16" i="6"/>
  <c r="H51" i="4" l="1"/>
  <c r="G72" i="4"/>
  <c r="H74" i="4"/>
  <c r="G74" i="4"/>
  <c r="C20" i="4"/>
  <c r="C6" i="13" s="1"/>
  <c r="G51" i="4"/>
  <c r="G89" i="4"/>
  <c r="C19" i="4"/>
  <c r="D6" i="13" s="1"/>
  <c r="H89" i="4"/>
  <c r="C5" i="14"/>
  <c r="K39" i="3"/>
  <c r="C12" i="6"/>
  <c r="C13" i="6"/>
  <c r="D13" i="3" l="1"/>
  <c r="D19" i="3"/>
  <c r="C18" i="9"/>
  <c r="L73" i="6"/>
  <c r="L36" i="6"/>
  <c r="K73" i="6"/>
  <c r="K36" i="6"/>
  <c r="I94" i="6"/>
  <c r="I93" i="6"/>
  <c r="H94" i="6"/>
  <c r="H93" i="6"/>
  <c r="H92" i="6"/>
  <c r="I92" i="6"/>
  <c r="H77" i="6"/>
  <c r="H91" i="6"/>
  <c r="I91" i="6"/>
  <c r="I64" i="6"/>
  <c r="I66" i="6"/>
  <c r="I67" i="6"/>
  <c r="I68" i="6"/>
  <c r="I69" i="6"/>
  <c r="I70" i="6"/>
  <c r="I71" i="6"/>
  <c r="I72" i="6"/>
  <c r="H64" i="6"/>
  <c r="H66" i="6"/>
  <c r="H67" i="6"/>
  <c r="H68" i="6"/>
  <c r="H69" i="6"/>
  <c r="H70" i="6"/>
  <c r="H71" i="6"/>
  <c r="H72" i="6"/>
  <c r="H57" i="6"/>
  <c r="H58" i="6"/>
  <c r="H59" i="6"/>
  <c r="H60" i="6"/>
  <c r="H61" i="6"/>
  <c r="H62" i="6"/>
  <c r="H63" i="6"/>
  <c r="I57" i="6"/>
  <c r="I58" i="6"/>
  <c r="I59" i="6"/>
  <c r="I60" i="6"/>
  <c r="I61" i="6"/>
  <c r="I62" i="6"/>
  <c r="I63" i="6"/>
  <c r="H55" i="6"/>
  <c r="H39" i="6"/>
  <c r="I39" i="6"/>
  <c r="I30" i="6"/>
  <c r="I31" i="6"/>
  <c r="I32" i="6"/>
  <c r="I33" i="6"/>
  <c r="I34" i="6"/>
  <c r="I35" i="6"/>
  <c r="H30" i="6"/>
  <c r="H31" i="6"/>
  <c r="H32" i="6"/>
  <c r="H33" i="6"/>
  <c r="H34" i="6"/>
  <c r="H35" i="6"/>
  <c r="I29" i="6"/>
  <c r="I28" i="6"/>
  <c r="H29" i="6"/>
  <c r="H28" i="6"/>
  <c r="H27" i="6"/>
  <c r="I27" i="6"/>
  <c r="I26" i="6"/>
  <c r="H26" i="6"/>
  <c r="I90" i="6"/>
  <c r="H90" i="6"/>
  <c r="I89" i="6"/>
  <c r="H89" i="6"/>
  <c r="I88" i="6"/>
  <c r="H88" i="6"/>
  <c r="I87" i="6"/>
  <c r="H87" i="6"/>
  <c r="I86" i="6"/>
  <c r="H86" i="6"/>
  <c r="I85" i="6"/>
  <c r="H85" i="6"/>
  <c r="I84" i="6"/>
  <c r="H84" i="6"/>
  <c r="I83" i="6"/>
  <c r="H83" i="6"/>
  <c r="I82" i="6"/>
  <c r="H82" i="6"/>
  <c r="I81" i="6"/>
  <c r="H81" i="6"/>
  <c r="I80" i="6"/>
  <c r="H80" i="6"/>
  <c r="I79" i="6"/>
  <c r="H79" i="6"/>
  <c r="I78" i="6"/>
  <c r="H78" i="6"/>
  <c r="I77" i="6"/>
  <c r="I76" i="6"/>
  <c r="H76" i="6"/>
  <c r="I75" i="6"/>
  <c r="H75" i="6"/>
  <c r="I56" i="6"/>
  <c r="H56" i="6"/>
  <c r="I55" i="6"/>
  <c r="I54" i="6"/>
  <c r="H54" i="6"/>
  <c r="I53" i="6"/>
  <c r="H53" i="6"/>
  <c r="I52" i="6"/>
  <c r="H52" i="6"/>
  <c r="I51" i="6"/>
  <c r="H51" i="6"/>
  <c r="I50" i="6"/>
  <c r="I49" i="6"/>
  <c r="I48" i="6"/>
  <c r="H48" i="6"/>
  <c r="I47" i="6"/>
  <c r="H47" i="6"/>
  <c r="I46" i="6"/>
  <c r="H46" i="6"/>
  <c r="I45" i="6"/>
  <c r="H45" i="6"/>
  <c r="I44" i="6"/>
  <c r="H44" i="6"/>
  <c r="I43" i="6"/>
  <c r="H43" i="6"/>
  <c r="I42" i="6"/>
  <c r="H42" i="6"/>
  <c r="I41" i="6"/>
  <c r="H41" i="6"/>
  <c r="I40" i="6"/>
  <c r="H40" i="6"/>
  <c r="I38" i="6"/>
  <c r="H38" i="6"/>
  <c r="I29" i="3"/>
  <c r="I91" i="3"/>
  <c r="H91" i="3"/>
  <c r="I90" i="3"/>
  <c r="H90" i="3"/>
  <c r="I89" i="3"/>
  <c r="H89" i="3"/>
  <c r="I88" i="3"/>
  <c r="H88" i="3"/>
  <c r="I87" i="3"/>
  <c r="H87" i="3"/>
  <c r="I86" i="3"/>
  <c r="H86" i="3"/>
  <c r="I85" i="3"/>
  <c r="H85" i="3"/>
  <c r="I84" i="3"/>
  <c r="H84" i="3"/>
  <c r="I83" i="3"/>
  <c r="H83" i="3"/>
  <c r="I82" i="3"/>
  <c r="H82" i="3"/>
  <c r="I81" i="3"/>
  <c r="H81" i="3"/>
  <c r="I80" i="3"/>
  <c r="H80" i="3"/>
  <c r="I79" i="3"/>
  <c r="H79" i="3"/>
  <c r="I78" i="3"/>
  <c r="H78" i="3"/>
  <c r="I77" i="3"/>
  <c r="H77" i="3"/>
  <c r="I76" i="3"/>
  <c r="H76" i="3"/>
  <c r="I72" i="3"/>
  <c r="H72" i="3"/>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1" i="3"/>
  <c r="H51" i="3"/>
  <c r="I50" i="3"/>
  <c r="H50" i="3"/>
  <c r="I49" i="3"/>
  <c r="H49" i="3"/>
  <c r="I48" i="3"/>
  <c r="H48" i="3"/>
  <c r="I47" i="3"/>
  <c r="H47" i="3"/>
  <c r="I46" i="3"/>
  <c r="H46" i="3"/>
  <c r="I45" i="3"/>
  <c r="H45" i="3"/>
  <c r="I44" i="3"/>
  <c r="H44" i="3"/>
  <c r="I43" i="3"/>
  <c r="H43" i="3"/>
  <c r="I42" i="3"/>
  <c r="H42" i="3"/>
  <c r="I38" i="3"/>
  <c r="H38" i="3"/>
  <c r="I37" i="3"/>
  <c r="H37" i="3"/>
  <c r="I36" i="3"/>
  <c r="H36" i="3"/>
  <c r="I35" i="3"/>
  <c r="H35" i="3"/>
  <c r="I34" i="3"/>
  <c r="H34" i="3"/>
  <c r="I33" i="3"/>
  <c r="H33" i="3"/>
  <c r="I32" i="3"/>
  <c r="H32" i="3"/>
  <c r="I31" i="3"/>
  <c r="H31" i="3"/>
  <c r="I30" i="3"/>
  <c r="H30" i="3"/>
  <c r="H29" i="3"/>
  <c r="D22" i="3" l="1"/>
  <c r="D21" i="3"/>
  <c r="D23" i="3"/>
  <c r="C21" i="4"/>
  <c r="D5" i="13"/>
  <c r="C5" i="13"/>
  <c r="C20" i="6"/>
  <c r="C14" i="6"/>
  <c r="C19" i="6"/>
  <c r="D7" i="13" s="1"/>
  <c r="E6" i="9"/>
  <c r="I98" i="6"/>
  <c r="H98" i="6"/>
  <c r="H39" i="3"/>
  <c r="H92" i="3"/>
  <c r="I39" i="3"/>
  <c r="H36" i="6"/>
  <c r="I36" i="6"/>
  <c r="H73" i="6"/>
  <c r="I73" i="6"/>
  <c r="I73" i="3"/>
  <c r="H52" i="3"/>
  <c r="I52" i="3"/>
  <c r="I92" i="3"/>
  <c r="H73" i="3"/>
  <c r="C7" i="13" l="1"/>
  <c r="D14" i="3"/>
  <c r="C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tc={9C0C3A6F-F670-4534-AF64-87D854053008}</author>
  </authors>
  <commentList>
    <comment ref="E65" authorId="0" shapeId="0" xr:uid="{9C0C3A6F-F670-4534-AF64-87D854053008}">
      <text>
        <t xml:space="preserve">[Threaded comment]
Your version of Excel allows you to read this threaded comment; however, any edits to it will get removed if the file is opened in a newer version of Excel. Learn more: https://go.microsoft.com/fwlink/?linkid=870924
Comment:
    AN14 and AN00 entered as separate into the reg flex agenda, but proposed as one rule SEC.gov | Conflicts of Interest Associated with the Use of Predictive Data Analytics by Broker-Dealers and Investment Advisers </t>
      </text>
    </comment>
  </commentList>
</comments>
</file>

<file path=xl/sharedStrings.xml><?xml version="1.0" encoding="utf-8"?>
<sst xmlns="http://schemas.openxmlformats.org/spreadsheetml/2006/main" count="1416" uniqueCount="718">
  <si>
    <t>Reopening of Comment Periods for Certain Rulemaking Releases and Policy Statement Applicable to Security-Based Swaps Proposed Pursuant to the Securities Exchange Act of 1934 and the Dodd-Frank Wall Street Reform and Consumer Protection Act</t>
  </si>
  <si>
    <t>Regulation Systems Compliance and Integrity (extension of comment period)</t>
  </si>
  <si>
    <t>Re-opening of Comment Period for Amendments to Regulation D, Form D and Rule 156</t>
  </si>
  <si>
    <t>Re-Opening of Comment Period for Asset-Backed Securities Release</t>
  </si>
  <si>
    <t>Extension of Comment Period for Asset-Backed Securities Release</t>
  </si>
  <si>
    <t>Number of  Pages</t>
  </si>
  <si>
    <t>Number of Questions</t>
  </si>
  <si>
    <t>Noticed on Website</t>
  </si>
  <si>
    <t>Published in Federal Register</t>
  </si>
  <si>
    <t>Comment Period Deadline</t>
  </si>
  <si>
    <t>Finalization Date</t>
  </si>
  <si>
    <t>RIN</t>
  </si>
  <si>
    <t>Capital, Margin, and Segregation Requirements for Security-Based Swap Dealers and Major Security-Based Swap Participants and Capital Requirements for Broker-Dealers</t>
  </si>
  <si>
    <t>Regulation Systems Compliance and Integrity</t>
  </si>
  <si>
    <t>Cross-Border Security-Based Swap Activities; Re-Proposal of Regulation SBSR and Certain Rules and Forms Relating to the Registration of Security-Based Swap Dealers and Major Security-Based Swap Participants</t>
  </si>
  <si>
    <t>3235-AL25</t>
  </si>
  <si>
    <t>*Re-opened 11 comment periods relation to Title VII of Dodd-Frank</t>
  </si>
  <si>
    <t>Money Market Fund Reform; Amendments to Form PF</t>
  </si>
  <si>
    <t>3235-AK61</t>
  </si>
  <si>
    <t>Amendments to Regulation D, Form D and Rule 156 under the Securities Act</t>
  </si>
  <si>
    <t>3235-AL46</t>
  </si>
  <si>
    <t>*Withdrawn 9/13/2017</t>
  </si>
  <si>
    <t>Credit Risk Retention</t>
  </si>
  <si>
    <t>3235-AK96</t>
  </si>
  <si>
    <t>Pay Ratio Disclosure</t>
  </si>
  <si>
    <t>3235-AL47</t>
  </si>
  <si>
    <t>Crowdfunding </t>
  </si>
  <si>
    <t>3235-AL37</t>
  </si>
  <si>
    <t>Proposed Rule Amendments for Small and Additional Issues Exemptions Under Section 3(b) of the Securities Act</t>
  </si>
  <si>
    <t>3235-AL39</t>
  </si>
  <si>
    <t>Total</t>
  </si>
  <si>
    <t>Average</t>
  </si>
  <si>
    <t>Standards for Covered Clearing Agencies</t>
  </si>
  <si>
    <t>3235-AL48</t>
  </si>
  <si>
    <t>Investment Company Advertising: Target Date Retirement Fund Names and Marketing</t>
  </si>
  <si>
    <t>3235-AK50</t>
  </si>
  <si>
    <t>Recordkeeping and Reporting Requirements for Security-Based Swap Dealers, Major Security-Based Swap Participants, and Broker-Dealers; Capital Rule for Certain Security-Based Swap Dealers</t>
  </si>
  <si>
    <t>3235-AL45</t>
  </si>
  <si>
    <t>Freedom of Information Act Regulations: Fee Schedule, Addition of Appeal Time Frame, and Miscellaneous Administrative Changes</t>
  </si>
  <si>
    <t>3235-AL58</t>
  </si>
  <si>
    <t>Removal of Certain References to Credit Ratings and Amendment to the Issuer Diversification Requirement in the Money Market Fund Rule</t>
  </si>
  <si>
    <t>3235-AL02</t>
  </si>
  <si>
    <t>Temporary Rule Regarding Principal Trades With Certain Advisory Clients</t>
  </si>
  <si>
    <t>3235-AL56</t>
  </si>
  <si>
    <t>Treatment of Certain Communications Involving Security-Based Swaps That May Be Purchased Only By Eligible Contract Participant</t>
  </si>
  <si>
    <t>3235-AL41</t>
  </si>
  <si>
    <t>Changes to Exchange Act Registration Requirements to Implement Title V and Title VI of the JOBS Act</t>
  </si>
  <si>
    <t>3235-AL40</t>
  </si>
  <si>
    <t>Disclosure of Hedging by Employees, Officers and Directors</t>
  </si>
  <si>
    <t>3235-AL49</t>
  </si>
  <si>
    <t>Regulation SBSR—Reporting and Dissemination of Security-Based Swap Information</t>
  </si>
  <si>
    <t>3235-AL71</t>
  </si>
  <si>
    <t>Exemption for Certain Exchange Members</t>
  </si>
  <si>
    <t>3235-AN17</t>
  </si>
  <si>
    <t>Application of Certain Title VII Requirements to Security-Based Swap Transactions Connected with a Non-U.S. Person's Dealing Activity That Are Arranged, Negotiated, or Executed By Personnel Located in a U.S. Branch or Office or in a U.S. Branch or Office of an Agent</t>
  </si>
  <si>
    <t>3235-AL73</t>
  </si>
  <si>
    <t>Pay Versus Performance</t>
  </si>
  <si>
    <t>3235-AL00</t>
  </si>
  <si>
    <t>Investment Company Reporting Modernization</t>
  </si>
  <si>
    <t>3235-AL42</t>
  </si>
  <si>
    <t>Amendments to Form ADV and Investment Advisers Act Rules</t>
  </si>
  <si>
    <t>3235-AL75</t>
  </si>
  <si>
    <t>Listing Standards for Recovery of Erroneously Awarded Compensation</t>
  </si>
  <si>
    <t>3235-AK99</t>
  </si>
  <si>
    <t>Applications by Security-Based Swap Dealers or Major Security-Based Swap Participants for Statutorily Disqualified Associated Persons to Effect or Be Involved in Effecting Security-Based Swaps</t>
  </si>
  <si>
    <t>3235-AL76</t>
  </si>
  <si>
    <t>Access to Data Obtained by Security-Based Swap Data Repositories and Exemption from Indemnification Requirement</t>
  </si>
  <si>
    <t>3235-AL74</t>
  </si>
  <si>
    <t>Open-End Fund Liquidity Risk Management Programs; Swing Pricing; Re-Opening of Comment Period for Investment Company Reporting Modernization Release (Conformed to Federal Register version)</t>
  </si>
  <si>
    <t>3235-AL61</t>
  </si>
  <si>
    <t>Amendments to the Commission's Rules of Practice</t>
  </si>
  <si>
    <t>3235-AL87</t>
  </si>
  <si>
    <t>3235-AL98</t>
  </si>
  <si>
    <t>Proposed Rule Amendments to Facilitate Intrastate and Regional Securities Offerings</t>
  </si>
  <si>
    <t>3235-AL80</t>
  </si>
  <si>
    <t>Regulation of NMS Stock Alternative Trading Systems</t>
  </si>
  <si>
    <t>3235-AL66</t>
  </si>
  <si>
    <t>Disclosure of Payments by Resource Extraction Issuers</t>
  </si>
  <si>
    <t>3235-AL53</t>
  </si>
  <si>
    <t>Use of Derivatives by Registered Investment Companies and Business Development Companies</t>
  </si>
  <si>
    <t>3235-AL60</t>
  </si>
  <si>
    <t>Establishing the Form and Manner with which Security-Based Swap Data Repositories Must Make Security-Based Swap Data Available to the Commission</t>
  </si>
  <si>
    <t>3235-AL72</t>
  </si>
  <si>
    <t>Access to Data Obtained by Security-Based Swap Data Repositories and Exemption from Indemnification Requirement (Reopening of Comment Period)</t>
  </si>
  <si>
    <t>Extension of Comment Period for Disclosure of Payments by Resource Extraction Issuers</t>
  </si>
  <si>
    <t>Covered Broker-Dealer Provisions under Title II of the Dodd-Frank Wall Street Reform and Consumer Protection Act </t>
  </si>
  <si>
    <t>3064-AE39, 3235-AL51</t>
  </si>
  <si>
    <t>Extension of Comment Period for Advance Notice of Proposed Rulemaking; Concept Release; Request for Comment</t>
  </si>
  <si>
    <t>Incentive-based Compensation Arrangements</t>
  </si>
  <si>
    <t>3235-AL06</t>
  </si>
  <si>
    <t>Modernization of Property Disclosures for Mining Registrants</t>
  </si>
  <si>
    <t>3235-AL81</t>
  </si>
  <si>
    <t>Amendments to Smaller Reporting Company Definition</t>
  </si>
  <si>
    <t>3235-AL90</t>
  </si>
  <si>
    <t>Adviser Business Continuity and Transition Plans</t>
  </si>
  <si>
    <t>3235-AL62</t>
  </si>
  <si>
    <t>Disclosure of Order Handling Information</t>
  </si>
  <si>
    <t>3235-AL67</t>
  </si>
  <si>
    <t>Disclosure Update and Simplification</t>
  </si>
  <si>
    <t>3235-AL82</t>
  </si>
  <si>
    <t>Extension of Comment Period for Modernization of Property Disclosures for Mining Registrants</t>
  </si>
  <si>
    <t>Exhibit Hyperlinks and HTML Format</t>
  </si>
  <si>
    <t>3235-AL95</t>
  </si>
  <si>
    <t>Extension of Comment Period for Disclosure Update and Simplification</t>
  </si>
  <si>
    <t>Amendment to Securities Transaction Settlement Cycle</t>
  </si>
  <si>
    <t>3235-AL86</t>
  </si>
  <si>
    <t>Definition of "Covered Clearing Agency"</t>
  </si>
  <si>
    <t>Universal Proxy</t>
  </si>
  <si>
    <t>3235-AL84</t>
  </si>
  <si>
    <t>Total pages from rule proposals issued during Chair's first two years</t>
  </si>
  <si>
    <t>Gensler's page count vs. Chair White</t>
  </si>
  <si>
    <t xml:space="preserve">Average # of pages </t>
  </si>
  <si>
    <t>Average # of pages excluding reopenings and extentions</t>
  </si>
  <si>
    <t>Average # of questions</t>
  </si>
  <si>
    <t>Total Pages</t>
  </si>
  <si>
    <t>Total Questions</t>
  </si>
  <si>
    <t>Covered Securities Pursuant to Section 18 of the Securities Act of 1933</t>
  </si>
  <si>
    <t>3235-AM07</t>
  </si>
  <si>
    <t>FAST Act Modernization and Simplification of Regulation S-K</t>
  </si>
  <si>
    <t>3235-AM00</t>
  </si>
  <si>
    <t>Amendments to the Commission’s Freedom of Information Act Regulations</t>
  </si>
  <si>
    <t>3235-AM25</t>
  </si>
  <si>
    <t>Investment Company Liquidity Disclosure</t>
  </si>
  <si>
    <t>3235-AM30</t>
  </si>
  <si>
    <t>Transaction Fee Pilot for NMS Stocks</t>
  </si>
  <si>
    <t>3235-AM04</t>
  </si>
  <si>
    <t>Regulation Best Interest</t>
  </si>
  <si>
    <t>3235-AM35</t>
  </si>
  <si>
    <t>Proposed Commission Interpretation Regarding Standard of Conduct for Investment Advisers; Request for Comment on Enhancing Investment Adviser Regulation</t>
  </si>
  <si>
    <t>3235-AM36</t>
  </si>
  <si>
    <t>Form CRS Relationship Summary; Amendments to Form ADV; Required Disclosures in Retail Communications and Restrictions on the use of Certain Names or Titles</t>
  </si>
  <si>
    <t>3235-AL27</t>
  </si>
  <si>
    <t>Auditor Independence with Respect to Certain Loans or Debtor-Creditor Relationships</t>
  </si>
  <si>
    <t>3235-AM01</t>
  </si>
  <si>
    <t>Covered Investment Fund Research Reports</t>
  </si>
  <si>
    <t>3235-AM24</t>
  </si>
  <si>
    <t>Proposed Revisions to Prohibitions and Restrictions on Proprietary Trading and Certain Interests in, and Relationships With, Hedge Funds and Private Equity Funds</t>
  </si>
  <si>
    <t>3235-AM10</t>
  </si>
  <si>
    <t>Exchange-Traded Funds</t>
  </si>
  <si>
    <t>3235-AJ60</t>
  </si>
  <si>
    <t>Amendments to the Commission’s Whistleblower Program Rules</t>
  </si>
  <si>
    <t>3235-AM11</t>
  </si>
  <si>
    <t>Financial Disclosures About Guarantors and Issuers of Guaranteed Securities and Affiliates Whose Securities Collateralize a Registrant’s Securities</t>
  </si>
  <si>
    <t>3235-AM12</t>
  </si>
  <si>
    <t>Extension of Comment Period for Proposed Revisions to Prohibitions and Restrictions on Proprietary Trading and Certain Interests in, and Relationships With, Hedge Funds and Private Equity Funds</t>
  </si>
  <si>
    <t>Amendment to Single Issuer Exemption for Broker-Dealers</t>
  </si>
  <si>
    <t>3235-AM47</t>
  </si>
  <si>
    <t>Amendments to Rules for Nationally Recognized Statistical Rating Organizations</t>
  </si>
  <si>
    <t>3235-AM05</t>
  </si>
  <si>
    <t>3235-AL12</t>
  </si>
  <si>
    <t>Updated Disclosure Requirements and Summary Prospectus for Variable Annuity and Variable Life Insurance Contracts</t>
  </si>
  <si>
    <t>3235-AK60</t>
  </si>
  <si>
    <t>Fund of Funds Arrangements</t>
  </si>
  <si>
    <t>3235-AM29</t>
  </si>
  <si>
    <t>Risk Mitigation Techniques for Uncleared Security-Based Swaps </t>
  </si>
  <si>
    <t>3235-AL83</t>
  </si>
  <si>
    <t>3235-AM43</t>
  </si>
  <si>
    <t>Reopening of Comment Period for Updated Disclosure Requirements and Summary Prospectus for Variable Annuity and Variable Life Insurance Contracts</t>
  </si>
  <si>
    <t>Solicitations of Interest Prior to a Registered Public Offering</t>
  </si>
  <si>
    <t>3235-AM23</t>
  </si>
  <si>
    <t>Securities Offering Reform for Closed-End Investment Companies</t>
  </si>
  <si>
    <t>3235-AM31</t>
  </si>
  <si>
    <t>Amendments to Financial Disclosures about Acquired and Disposed Businesses</t>
  </si>
  <si>
    <t>3235-AL77</t>
  </si>
  <si>
    <t>Amendments to the Accelerated Filer and Large Accelerated Filer Definitions</t>
  </si>
  <si>
    <t>3235-AM41</t>
  </si>
  <si>
    <t>Proposed Rule Amendments and Guidance Addressing Cross-Border Application of Certain Security-Based Swap Requirements</t>
  </si>
  <si>
    <t>3235-AM13</t>
  </si>
  <si>
    <t>Customer Margin Rules Relating to Security Futures</t>
  </si>
  <si>
    <t>3038-AE88, 3235-AM55</t>
  </si>
  <si>
    <t>Modernization of Regulation S-K Items 101, 103, and 105</t>
  </si>
  <si>
    <t>3235-AL78</t>
  </si>
  <si>
    <t>Proposed Amendments to the National Market System Plan Governing the Consolidated Audit Trail</t>
  </si>
  <si>
    <t>3235-AM60</t>
  </si>
  <si>
    <t>Update of Statistical Disclosures for Bank and Savings and Loan Registrants</t>
  </si>
  <si>
    <t>3235-AL79</t>
  </si>
  <si>
    <t>Publication or Submission of Quotations Without Specified Information</t>
  </si>
  <si>
    <t>3235-AM54</t>
  </si>
  <si>
    <t>Rescission of Effective-Upon-Filing Procedure for NMS Plan Fee Amendments</t>
  </si>
  <si>
    <t>3235-AM56</t>
  </si>
  <si>
    <t>Amendments to Procedures With Respect to Applications Under the Investment Company Act of 1940</t>
  </si>
  <si>
    <t>3235-AM51</t>
  </si>
  <si>
    <t>Filing Fee Disclosure and Payment Methods Modernization</t>
  </si>
  <si>
    <t>3235-AL96</t>
  </si>
  <si>
    <t>Investment Adviser Advertisements; Compensation for Solicitations</t>
  </si>
  <si>
    <t>3235-AM08</t>
  </si>
  <si>
    <t>Amendments to Exemptions from the Proxy Rules for Proxy Voting Advice</t>
  </si>
  <si>
    <t>3235-AM50</t>
  </si>
  <si>
    <t>Procedural Requirements and Resubmission Thresholds under Exchange Act Rule 14a-8</t>
  </si>
  <si>
    <t>3235-AM49</t>
  </si>
  <si>
    <t>Use of Derivatives by Registered Investment Companies and Business Development Companies; Required Due Diligence by Broker-Dealers and Registered Investment Advisers Regarding Retail Customers’ Transactions in Certain Leveraged/Inverse Investment Vehicles</t>
  </si>
  <si>
    <t>3235-AM06</t>
  </si>
  <si>
    <t>Amending the “Accredited Investor” Definition</t>
  </si>
  <si>
    <t>3235-AM19</t>
  </si>
  <si>
    <t>Amendments to Rule 2-01, Qualifications of Accountants</t>
  </si>
  <si>
    <t>3235-AM63</t>
  </si>
  <si>
    <t>Management’s Discussion and Analysis, Selected Financial Data, and Supplementary Financial Information</t>
  </si>
  <si>
    <t>3235-AM48</t>
  </si>
  <si>
    <t>3235-AM70</t>
  </si>
  <si>
    <t>Market Data Infrastructure</t>
  </si>
  <si>
    <t>3235-AM61</t>
  </si>
  <si>
    <t>Facilitating Capital Formation and Expanding Investment Opportunities by Improving Access to Capital in Private Markets </t>
  </si>
  <si>
    <t>3235-AM27</t>
  </si>
  <si>
    <t>Good Faith Determinations of Fair Value</t>
  </si>
  <si>
    <t>3235-AM71</t>
  </si>
  <si>
    <t>Reporting Threshold for Institutional Investment Managers</t>
  </si>
  <si>
    <t>3235-AM65</t>
  </si>
  <si>
    <t>Tailored Shareholder Reports, Treatment of Annual Prospectus Updates for Existing Investors, and Improved Fee and Risk Disclosure for Mutual Funds and Exchange-Traded Funds; Fee Information in Investment Company Advertisements </t>
  </si>
  <si>
    <t>3235-AM52</t>
  </si>
  <si>
    <t>Proposed Amendments to the National Market System Plan Governing the Consolidated Audit Trail to Enhance Data Security</t>
  </si>
  <si>
    <t>3235-AM62</t>
  </si>
  <si>
    <t>Administration of the Electronic Data Gathering, Analysis, and Retrieval System</t>
  </si>
  <si>
    <t>3235-AM77</t>
  </si>
  <si>
    <t>Regulation ATS for ATSs that Trade U.S. Government Securities, NMS Stock, and Other Securities; Regulation SCI for ATSs that Trade U.S. Treasury Securities and Agency Securities; and Electronic Corporate Bond and Municipal Securities Markets</t>
  </si>
  <si>
    <t>3235-AM45</t>
  </si>
  <si>
    <t>Modernization of Rules and Forms for Compensatory Securities Offerings and Sales</t>
  </si>
  <si>
    <t>3235-AM38</t>
  </si>
  <si>
    <t>Temporary Rules to Include Certain "Platform Workers" in Compensatory Offerings under Rule 701 and Form S-8</t>
  </si>
  <si>
    <t>3235-AM79</t>
  </si>
  <si>
    <t>Rule 144 Holding Period and Form 144 Filings</t>
  </si>
  <si>
    <t>3235-AM15 and 3235-AM78</t>
  </si>
  <si>
    <t>Corporation Finance</t>
  </si>
  <si>
    <t>3235-AK67</t>
  </si>
  <si>
    <t>Investment Management</t>
  </si>
  <si>
    <t>Enhanced Reporting of Proxy Votes by Registered Management Investment Companies; Reporting of Executive Compensation Votes by Institutional Investment</t>
  </si>
  <si>
    <t>Reopening of Comment Period for Listing Standards for Recovery of Erroneously Awarded Compensation</t>
  </si>
  <si>
    <t>3235-AM97</t>
  </si>
  <si>
    <t>Electronic Submission of Applications for Orders under the Advisers Act and the Investment Company Act, Confidential Treatment Requests for Filings on Form 13F, and Form ADV-NR; Amendments to Form 13F</t>
  </si>
  <si>
    <t>3235-AM15</t>
  </si>
  <si>
    <t>Updating EDGAR Filing Requirements</t>
  </si>
  <si>
    <t>3235-AM92</t>
  </si>
  <si>
    <t>Proxy Voting Advice</t>
  </si>
  <si>
    <t>3235-AN01</t>
  </si>
  <si>
    <t>Trading and Markets</t>
  </si>
  <si>
    <t>Reporting of Securities Loans</t>
  </si>
  <si>
    <t>3235-AM76</t>
  </si>
  <si>
    <t>Electronic Recordkeeping Requirements for Broker-Dealers, Security-Based Swap Dealers, and Major Security-Based Swap Participants</t>
  </si>
  <si>
    <t>3235-AM94</t>
  </si>
  <si>
    <t>Share Repurchase Disclosure Modernization</t>
  </si>
  <si>
    <t>3235-AM80</t>
  </si>
  <si>
    <t>Money Market Fund Reforms</t>
  </si>
  <si>
    <t>3235-AK77</t>
  </si>
  <si>
    <t>Prohibition Against Fraud, Manipulation, or Deception in Connection with Security-Based Swaps; Prohibition against Undue Influence over Chief Compliance Officers; Position Reporting of Large Security-Based Swap Positions</t>
  </si>
  <si>
    <t>3235-AM86</t>
  </si>
  <si>
    <t>Rule 10b5-1 and Insider Trading (Note: This replaces the version initially issued on December 15, 2021.)</t>
  </si>
  <si>
    <t>3235-AM75</t>
  </si>
  <si>
    <t>Amendments to Form PF to Require Current Reporting and Amend Reporting Requirements for Large Private Equity Advisers and Large Liquidity Fund Advisers</t>
  </si>
  <si>
    <t>Amendments to Exchange Act Rule 3b-16 Regarding the Definition of “Exchange”; Regulation ATS for ATSs That Trade U.S. Government Securities, NMS Stocks, and Other Securities; Regulation SCI for ATSs That Trade U.S. Treasury Securities and Agency Securities</t>
  </si>
  <si>
    <t>Reopening of Comment Period for Pay Versus Performance</t>
  </si>
  <si>
    <t>3235-AN07</t>
  </si>
  <si>
    <t>Private Fund Advisers; Documentation of Registered Investment Adviser Compliance Reviews</t>
  </si>
  <si>
    <t>3235-AN08</t>
  </si>
  <si>
    <t>Cybersecurity Risk Management for Investment Advisers, Registered Investment Companies, and Business Development Companies</t>
  </si>
  <si>
    <t>3235-AN02</t>
  </si>
  <si>
    <t>Shortening the Securities Transaction Settlement Cycle</t>
  </si>
  <si>
    <t>3235-AM93</t>
  </si>
  <si>
    <t>Modernization of Beneficial Ownership Reporting</t>
  </si>
  <si>
    <t>3235-AN03</t>
  </si>
  <si>
    <t>Enforcement</t>
  </si>
  <si>
    <t>The Commission’s Whistleblower Program Rules</t>
  </si>
  <si>
    <t>3235-AM34</t>
  </si>
  <si>
    <t>Short Position and Short Activity Reporting by Institutional Investment Managers (Conformed to Federal Register version); Notice of Proposed Amendments to the National Market System Plan Governing the Consolidated Audit Trail for Purposes of Short Sale-related Data Collection</t>
  </si>
  <si>
    <t>Reopening of Comment Period for Reporting of Securities Loans </t>
  </si>
  <si>
    <t>3235-AM89</t>
  </si>
  <si>
    <t>Cybersecurity Risk Management, Strategy, Governance, and Incident Disclosure </t>
  </si>
  <si>
    <t>3235-AM87</t>
  </si>
  <si>
    <t>The Enhancement and Standardization of Climate-Related Disclosures for Investors</t>
  </si>
  <si>
    <t>3235-AL14</t>
  </si>
  <si>
    <t>Removal of References to Credit Ratings From Regulation M</t>
  </si>
  <si>
    <t>3235-AN10</t>
  </si>
  <si>
    <t>Further Definition of "As a Part of a Regular Business" in the Definition of Dealer and Government Securities Dealer</t>
  </si>
  <si>
    <t>3235-AM90</t>
  </si>
  <si>
    <t>Special Purpose Acquisition Companies, Shell Companies, and Projections</t>
  </si>
  <si>
    <t>3235-AK93</t>
  </si>
  <si>
    <t>Rules Relating to Security-Based Swap Execution and Registration and Regulation of Security-Based Swap Execution Facilities</t>
  </si>
  <si>
    <t>Extension: The Enhancement and Standardization of Climate-Related Disclosures for Investors</t>
  </si>
  <si>
    <t>3235-AN07; 3235-AM45</t>
  </si>
  <si>
    <t>Reopening of Comment Period for Amendments Regarding the Definition of ‘Exchange’ and Alternative Trading Systems (ATSs) That Trade U.S. Treasury and Agency Securities, National Market System (NMS) Stocks, and Other Securities and for Private Fund Advisers; Documentation of Registered Investment Adviser Compliance Reviews</t>
  </si>
  <si>
    <t>3235-AM72</t>
  </si>
  <si>
    <t>Investment Company Names</t>
  </si>
  <si>
    <t>3235-AM96</t>
  </si>
  <si>
    <t>Environmental, Social, and Governance Disclosures for Investment Advisers and Investment Companies</t>
  </si>
  <si>
    <t>3235-AM91</t>
  </si>
  <si>
    <t>Substantial Implementation, Duplication, and Resubmission of Shareholder Proposals Under Exchange Act Rule 14a-8</t>
  </si>
  <si>
    <t>3235-AK74</t>
  </si>
  <si>
    <t>Clearing Agency Governance and Conflicts of Interest</t>
  </si>
  <si>
    <t>3235-AN13</t>
  </si>
  <si>
    <t>Amendments to Form PF to Amend Reporting Requirements for All Filers and Large Hedge Fund Advisers</t>
  </si>
  <si>
    <t>3235-AN09</t>
  </si>
  <si>
    <t>Standards for Covered Clearing Agencies for U.S. Treasury Securities and Application of the Broker-Dealer Customer Protection Rule With Respect to U.S. Treasury Securities Fund Advisers</t>
  </si>
  <si>
    <t>Resubmission of Comments and Reopening of Comment Periods for Certain Rulemaking Releases</t>
  </si>
  <si>
    <t>3235-AN18</t>
  </si>
  <si>
    <t>Outsourcing by Investment Advisers</t>
  </si>
  <si>
    <t>3235-AM98</t>
  </si>
  <si>
    <t>Open-End Fund Liquidity Risk Management Programs and Swing Pricing; Form N-PORT Reporting</t>
  </si>
  <si>
    <t>Reopening of Comment Period for Share Repurchase Disclosure Modernization</t>
  </si>
  <si>
    <t>3235-AN24</t>
  </si>
  <si>
    <t>Regulation Best Execution</t>
  </si>
  <si>
    <t>3235-AM57</t>
  </si>
  <si>
    <t>Order Competition Rule</t>
  </si>
  <si>
    <t>3235-AN23</t>
  </si>
  <si>
    <t>Regulation NMS: Minimum Pricing Increments, Access Fees, and Transparency of Better Priced Orders</t>
  </si>
  <si>
    <t>3235-AN22</t>
  </si>
  <si>
    <t>Disclosure of Order Execution Information</t>
  </si>
  <si>
    <t>3235-AL04</t>
  </si>
  <si>
    <t>Prohibition Against Conflicts of Interest in Certain Securitizations</t>
  </si>
  <si>
    <t>3209-AA15</t>
  </si>
  <si>
    <t>Ethics Counsel</t>
  </si>
  <si>
    <t>Supplemental Standards of Ethical Conduct for Members and Employees of the Securities and Exchange Commission</t>
  </si>
  <si>
    <t>3235-AN21</t>
  </si>
  <si>
    <t>FOIA</t>
  </si>
  <si>
    <t>The Commission’s Privacy Act Regulations</t>
  </si>
  <si>
    <t>3235-AM32</t>
  </si>
  <si>
    <t>Safeguarding Advisory Client Assets</t>
  </si>
  <si>
    <t>3235-AN26</t>
  </si>
  <si>
    <t>Regulation S-P: Privacy of Consumer Financial Information and Safeguarding Customer Information</t>
  </si>
  <si>
    <t>3235-AN15</t>
  </si>
  <si>
    <t>Cybersecurity Risk Management Rule for Broker-Dealers, Clearing Agencies, Major Security-Based Swap Participants, the Municipal Securities Rulemaking Board, National Securities Associations, National Securities Exchanges, Security-Based Swap Data Repositories, Security-Based Swap Dealers, and Transfer Agents</t>
  </si>
  <si>
    <t>3235-AN25</t>
  </si>
  <si>
    <t>Reopening of Comment Period for “Cybersecurity Risk Management for Investment Advisers, Registered Investment Companies, and Business Development Companies</t>
  </si>
  <si>
    <t>3235-AL85</t>
  </si>
  <si>
    <t>Electronic Submission of Certain Material Under the Securities Exchange Act of 1934; Amendments Regarding the FOCUS Report</t>
  </si>
  <si>
    <t>Supplemental Information and Reopening of Comment Period for Amendments to Exchange Act Rule 3b-16 Regarding the Definition of “Exchange”</t>
  </si>
  <si>
    <t>Reopening of Comment Period for Modernization of Beneficial Ownership Reporting</t>
  </si>
  <si>
    <t>3235-AN19</t>
  </si>
  <si>
    <t>Covered Clearing Agency Resilience and Recovery and Wind-Down Plans</t>
  </si>
  <si>
    <t>3235-AN27</t>
  </si>
  <si>
    <t>Reopening of Comment Period for Position Reporting of Large Security-Based Swap Positions</t>
  </si>
  <si>
    <t>3235-AN28</t>
  </si>
  <si>
    <t>Daily Computation of Customer and Broker-Dealer Reserve Requirements under the Broker-Dealer Customer Protection Rule</t>
  </si>
  <si>
    <t>3235-AN31</t>
  </si>
  <si>
    <t>Conflicts of Interest Associated with the Use of Predictive Data Analytics by Broker-Dealers and Investment Advisers</t>
  </si>
  <si>
    <t>Exemption for Certain Investment Advisers Operating Through the Internet</t>
  </si>
  <si>
    <t>Mary Jo White Sworn in on April 10th, 2013</t>
  </si>
  <si>
    <t>Rules</t>
  </si>
  <si>
    <t>Jay Clayton sworn in on May 4th, 2017</t>
  </si>
  <si>
    <t>Gary Gensler sworn in on April 17th, 2021</t>
  </si>
  <si>
    <t>3235-AN14. 3235-AN00</t>
  </si>
  <si>
    <t>SEC Division</t>
  </si>
  <si>
    <t>Chair</t>
  </si>
  <si>
    <t>Sworn in Date</t>
  </si>
  <si>
    <t>Mary Jo White</t>
  </si>
  <si>
    <t>Jay Clayton</t>
  </si>
  <si>
    <t>Gary Gensler</t>
  </si>
  <si>
    <t>Month 6</t>
  </si>
  <si>
    <t>Month 12</t>
  </si>
  <si>
    <t>First Year</t>
  </si>
  <si>
    <t>Month 18</t>
  </si>
  <si>
    <t>Month 24</t>
  </si>
  <si>
    <t>Month 30</t>
  </si>
  <si>
    <t>Second Year</t>
  </si>
  <si>
    <t>Third Year</t>
  </si>
  <si>
    <t>Rule Proposals</t>
  </si>
  <si>
    <t>Facts about Rule Proposals</t>
  </si>
  <si>
    <t>Reopening of Comment Period for Safeguarding Advisory Client Assets</t>
  </si>
  <si>
    <t>EDGAR Next</t>
  </si>
  <si>
    <t>Color Key</t>
  </si>
  <si>
    <t>Comment Period Re-opening</t>
  </si>
  <si>
    <t>3235-AM58</t>
  </si>
  <si>
    <t>Extension</t>
  </si>
  <si>
    <t>Average # of questions exlcuding reopenings and extensions</t>
  </si>
  <si>
    <t>Average # of pages excluding reopenings and extensions</t>
  </si>
  <si>
    <t>Rules Proposed and Finalized</t>
  </si>
  <si>
    <t>White (full tenure)</t>
  </si>
  <si>
    <t>Clayton (full tenure)</t>
  </si>
  <si>
    <t>Comment Period Length (starting from Federal Register publication)</t>
  </si>
  <si>
    <t>Notes</t>
  </si>
  <si>
    <t>Comment Period (starting from release on SEC website)</t>
  </si>
  <si>
    <t>Included in "Proposals Comparison"</t>
  </si>
  <si>
    <t>Complete Rulemaking Record</t>
  </si>
  <si>
    <t xml:space="preserve">Data obtained from the SEC's website, available at https://www.sec.gov/rules/rulemaking-activity </t>
  </si>
  <si>
    <t>SEC Proposed Rules Archive website available at https://www.sec.gov/rules/proposed/proposedarchive/proposed2022.shtml</t>
  </si>
  <si>
    <t>Not included in any comparison</t>
  </si>
  <si>
    <t>Comment Period Extension due to Technical Error</t>
  </si>
  <si>
    <t xml:space="preserve">Comment Period Extension  </t>
  </si>
  <si>
    <t>Comment Period Length (starting from release on SEC website)</t>
  </si>
  <si>
    <t>Total proposals issued by the SEC under Chair Gensler (includes comment period re-openings)</t>
  </si>
  <si>
    <t>Rules that were both proposed and finalized under Chair Gensler (excludes comment period re-openings)</t>
  </si>
  <si>
    <t xml:space="preserve">Proposals that were issued and had the comment period re-opened under Chair Gensler </t>
  </si>
  <si>
    <t>Proposals that were issued by prior Chair(s) and had the comment period re-opened under Chair Gensler</t>
  </si>
  <si>
    <t>Rules proposed by Chair Gensler (excludes both comment period re-openings and comment period extensions)</t>
  </si>
  <si>
    <t>Average comment period length in days (starting from Federal Register publication)</t>
  </si>
  <si>
    <t>Average comment period length in days (starting from release on SEC website)</t>
  </si>
  <si>
    <t>Total proposals issued by the SEC under Chair White (includes comment period re-openings)</t>
  </si>
  <si>
    <t>Rules that were both proposed and finalized under Chair White (excludes comment period re-openings)</t>
  </si>
  <si>
    <t>Proposals that were issued and had the comment period re-opened under Chair White</t>
  </si>
  <si>
    <t>Rules proposed by Chair White (excludes both comment period re-openings and comment period extensions)</t>
  </si>
  <si>
    <t>Proposals that were issued by prior Chair(s) and had the comment period re-opened under Chair White</t>
  </si>
  <si>
    <t>22 + 26 = 48</t>
  </si>
  <si>
    <t>Total pages from rule proposals issued during Chair White's first two years</t>
  </si>
  <si>
    <t>Proposals that were issued by prior Chair(s) and had the comment period re-opened under Chair Clayton</t>
  </si>
  <si>
    <t>Total proposals issued by the SEC under Chair Clayton (includes comment period re-openings)</t>
  </si>
  <si>
    <t>Rules that were both proposed and finalized under Chair Clayton (excludes comment period re-openings)</t>
  </si>
  <si>
    <t>Rules proposed by Chair Clayton (excludes both comment period re-openings and comment period extensions)</t>
  </si>
  <si>
    <t>Proposals that were issued and had the comment period re-opened under Chair Clayton</t>
  </si>
  <si>
    <t>Total pages from rule proposals issued during Chair Clayton's first two years</t>
  </si>
  <si>
    <t>54 + 1 + 0 = 55</t>
  </si>
  <si>
    <t>Chair Gensler page count vs. Chair Clayton</t>
  </si>
  <si>
    <t>See Extension (I40)</t>
  </si>
  <si>
    <t>Edgar Business Office</t>
  </si>
  <si>
    <t>Registration for Index-Linked Annuities; Amendments to Form N-4 for Index-Linked and Variable Annuities</t>
  </si>
  <si>
    <t>3235-AN30</t>
  </si>
  <si>
    <t>Volume-Based Exchange Transaction Pricing for NMS Stocks</t>
  </si>
  <si>
    <t>3235-AN29</t>
  </si>
  <si>
    <t xml:space="preserve">White </t>
  </si>
  <si>
    <t>Clayton</t>
  </si>
  <si>
    <t xml:space="preserve">Gensler </t>
  </si>
  <si>
    <t>Proposed and Finalized</t>
  </si>
  <si>
    <t>Date of Finalization</t>
  </si>
  <si>
    <t>Other Title 1</t>
  </si>
  <si>
    <t>Other Title 2</t>
  </si>
  <si>
    <t>June 2nd, 2022</t>
  </si>
  <si>
    <t>Not on Spring 2023 Reg Agenda</t>
  </si>
  <si>
    <t>Updating EDGAR Filing Requirements and Form 144 Filings</t>
  </si>
  <si>
    <t>Mandated Electronic Filings</t>
  </si>
  <si>
    <t>Electronic Submission of Applications for Orders Under the Advisers Act, Confidential Treatment Requests for Filings on Form 13F, and ADV-NR</t>
  </si>
  <si>
    <t>June 23rd, 2022</t>
  </si>
  <si>
    <t>July 13th, 2022</t>
  </si>
  <si>
    <t>August 25th, 2022</t>
  </si>
  <si>
    <t>Electronic Recordkeeping Req'ments for BDs and SBS Dealers and Major SBS Participants</t>
  </si>
  <si>
    <t>October 12th, 2022</t>
  </si>
  <si>
    <t>Electronic Recordkeeping Requirements for Broker-Dealers and Security-Based Swap Dealers and Major Security-Based Swap Participants</t>
  </si>
  <si>
    <t>October 26th, 2022</t>
  </si>
  <si>
    <t>Enhanced Reporting of Proxy Votes by Registered Management Investment Companies; Reporting on Executive Compensation Votes by Institutional Investment Managers</t>
  </si>
  <si>
    <t>November 2nd, 2022</t>
  </si>
  <si>
    <t>Rule 10b5-1 and Insider Trading</t>
  </si>
  <si>
    <t>December 14th, 2022</t>
  </si>
  <si>
    <t>Insider Trading Arrangements and Related Disclosures</t>
  </si>
  <si>
    <t>T+1 Accelerated Settlement</t>
  </si>
  <si>
    <t>February 15th, 2023</t>
  </si>
  <si>
    <t>Amendments to Securities Transaction Settlement Cycle</t>
  </si>
  <si>
    <t>Shortening the Securities Transaction Settlement</t>
  </si>
  <si>
    <t>Stock Buyback Disclosures</t>
  </si>
  <si>
    <t>May 3rd , 2023</t>
  </si>
  <si>
    <t>Amdts to Form PF for Large PE and Liquidity Fund Advisers</t>
  </si>
  <si>
    <t>*Was projected for October 2023 in Spring 2023 Reg Agenda</t>
  </si>
  <si>
    <t>Prohibition Against Fraud, Manipulation, and Deception in Connection With Security-Based Swaps; Prohibition Against Undue Influence Over Chief Compliance Officers</t>
  </si>
  <si>
    <t>June 7th, 2023</t>
  </si>
  <si>
    <t>July 12th, 2023</t>
  </si>
  <si>
    <t>Cybersecurity Risk Governance</t>
  </si>
  <si>
    <t>July 26th, 2023</t>
  </si>
  <si>
    <t>Cybersecurity Risk Management, Strategy, Governance, and Incident Disclosure</t>
  </si>
  <si>
    <t>Private Fund Advisers</t>
  </si>
  <si>
    <t>August 23rd, 2023</t>
  </si>
  <si>
    <t>Narrowed exemption from FINRA membership for certain Broker-Dealers that are Exchange Members</t>
  </si>
  <si>
    <t>Narrowing Exemption for Certain Exchange Members</t>
  </si>
  <si>
    <t>October 13th, 2023</t>
  </si>
  <si>
    <t>Loan or Borrowing of Securities</t>
  </si>
  <si>
    <t>Expansion/Acceleration of Beneficial Ownership Reporting</t>
  </si>
  <si>
    <t>October 10th, 2023</t>
  </si>
  <si>
    <t>Enhanced short sale disclosures</t>
  </si>
  <si>
    <t>Short Sale Disclosure Reforms</t>
  </si>
  <si>
    <t>Amendments to Fund Names Rule</t>
  </si>
  <si>
    <t>September 20th, 2023</t>
  </si>
  <si>
    <t>Investment Company Names </t>
  </si>
  <si>
    <t>Privacy Act Amendments</t>
  </si>
  <si>
    <t>Proposed But Not Yet Finalized</t>
  </si>
  <si>
    <t>CAT Data Security</t>
  </si>
  <si>
    <t>October '23</t>
  </si>
  <si>
    <t>Amendments to NMS Plan for the Consolidated Audit Trail-Data Security</t>
  </si>
  <si>
    <t>Amdts to Reg ATS</t>
  </si>
  <si>
    <t>Amendments to Exchange Act Rule 3b-16 re Definition of “Exchange”; Regulation ATS and Regulation SCI for ATSs That Trade U.S. Government Securities, NMS Stocks and Other Securities</t>
  </si>
  <si>
    <t>Extending Broker Dealer Registration to more firms providing liquidity (including PTFs in Treasury markets)</t>
  </si>
  <si>
    <t>Further Definition of Dealers</t>
  </si>
  <si>
    <t>SPACs</t>
  </si>
  <si>
    <t>Special Purpose Acquisition Companies</t>
  </si>
  <si>
    <t>Further Amdts to Form PF (joint with CFTC)</t>
  </si>
  <si>
    <t> Form PF; Reporting Requirements for All Filers and Large Hedge Fund Advisers </t>
  </si>
  <si>
    <t>Security-based Swap SEFs</t>
  </si>
  <si>
    <t>CCP Governance</t>
  </si>
  <si>
    <t>Clearing Agency Governance</t>
  </si>
  <si>
    <t>Expanded Clearing of Treasuries + Repo</t>
  </si>
  <si>
    <t>Standards for Covered Clearing Agencies for U.S. Treasury Securities and Application of the Broker-Dealer Customer Protection Rule With Respect to U.S. Treasury Securities</t>
  </si>
  <si>
    <t>Order Competition Rule </t>
  </si>
  <si>
    <t>April '24</t>
  </si>
  <si>
    <t>Equity Market Structure "Modernization"</t>
  </si>
  <si>
    <t>Conflicts of Interest in Securitizations</t>
  </si>
  <si>
    <t>Prohibition Against Conflicts of Interest Relating to Certain Securitizations</t>
  </si>
  <si>
    <t>Rules Related to Investment Companies and Investment Advisers to Address Matters Relating to Environmental, Social and Governance Factors</t>
  </si>
  <si>
    <t>Enhanced Disclosures by Certain Investment Advisers and Investment Companies about Environmental, Social, and Governance Investment Practices</t>
  </si>
  <si>
    <t xml:space="preserve">Shareholder Proposals Under Rule 14a-8 </t>
  </si>
  <si>
    <t>Rule 14a-8 Amendments</t>
  </si>
  <si>
    <t>Substantial Implementation, Duplication, and Resubmission of Shareholder Proposals Under Exchange Act Rule 14a-8 </t>
  </si>
  <si>
    <t>Open-End Fund Liquidity and Dilution Management</t>
  </si>
  <si>
    <t>Open-End Fund Liquidity Risk Management Programs and Swing Pricing; Form N–PORT Reporting</t>
  </si>
  <si>
    <t>Amendments to the Custody Rules for Investment Advisers</t>
  </si>
  <si>
    <t>Cybersecurity</t>
  </si>
  <si>
    <t>Electronic Submission of Certain Materials Under the Securities Exchange Act of 1934; Amendments Regarding FOCUS Report</t>
  </si>
  <si>
    <t>Electronic Filing of Broker-Dealer, Clearing Agency, and Self-Regulatory Organization Security-Based Swap Entity Reports</t>
  </si>
  <si>
    <t>Climate Change Disclosure for Public Companies</t>
  </si>
  <si>
    <t>Climate Change Disclosure</t>
  </si>
  <si>
    <t>Regulation S P: Privacy of Consumer Financial Information and Safeguarding Customer Information</t>
  </si>
  <si>
    <t>Regulation NMS: Minimum Pricing Increments, Access Fees, and Transparency of Better Priced Orders  </t>
  </si>
  <si>
    <t>Regulation Best Execution  </t>
  </si>
  <si>
    <t>Large Swap (single name EQ/Credit) Position Reporting</t>
  </si>
  <si>
    <t>Reporting of Security-Based Swap Positions</t>
  </si>
  <si>
    <t>Amendments to Rule 15c3-3 </t>
  </si>
  <si>
    <t>Prohibition of Conflicted Practices for Investment Advisers That Use Certain Covered Technologies</t>
  </si>
  <si>
    <t>3235-AN14</t>
  </si>
  <si>
    <t>Prohibition of Conflicted Practices for Broker-Dealers That Use Certain Covered Technologies</t>
  </si>
  <si>
    <t>3235-AN00</t>
  </si>
  <si>
    <t xml:space="preserve">Amendments to Requirements for Filer Validation and Access to the EDGAR Filing System </t>
  </si>
  <si>
    <t>Registration for Index-Linked Annuities</t>
  </si>
  <si>
    <t xml:space="preserve">Volume-Based Exchange Transaction Pricing </t>
  </si>
  <si>
    <t>Forthcoming on Reg Flex Agenda</t>
  </si>
  <si>
    <t>CCP Recovery &amp; Resolution</t>
  </si>
  <si>
    <t>Clearing Agency Recovery and Wind-Down</t>
  </si>
  <si>
    <t>Amdts to Regulation D, including definition of "accredited investor"</t>
  </si>
  <si>
    <t>3235-AN04</t>
  </si>
  <si>
    <t>Regulation D and Form D Improvements</t>
  </si>
  <si>
    <t>"Reg ATS Modernization", including pre-trade transparency</t>
  </si>
  <si>
    <t>3235-AN16</t>
  </si>
  <si>
    <t>Regulation ATS Modernization</t>
  </si>
  <si>
    <t>Rule 144 Holding Periods</t>
  </si>
  <si>
    <t>3235-AM78</t>
  </si>
  <si>
    <t>Exchange Traded Products</t>
  </si>
  <si>
    <t>3235-AL57</t>
  </si>
  <si>
    <t>Corporate Board Diversity</t>
  </si>
  <si>
    <t>3235-AL91</t>
  </si>
  <si>
    <t>Human Capital Management Disclosure</t>
  </si>
  <si>
    <t>3235-AM88</t>
  </si>
  <si>
    <t>Revisions to the Definition of Securities Held of Record</t>
  </si>
  <si>
    <t>3235-AN05</t>
  </si>
  <si>
    <t>Fund Fee Disclosure and Reform</t>
  </si>
  <si>
    <t>3235-AN12</t>
  </si>
  <si>
    <t>Incentive-Based Compensation Arrangements</t>
  </si>
  <si>
    <t>August 26th, 2022</t>
  </si>
  <si>
    <t>Counted as a single rule</t>
  </si>
  <si>
    <t>Rules not proposed by Gensler</t>
  </si>
  <si>
    <t>Not counted</t>
  </si>
  <si>
    <t xml:space="preserve">Rules that were both proposed and finalized under Chair Gensler </t>
  </si>
  <si>
    <t>Gensler's Full Regulatory Docket</t>
  </si>
  <si>
    <t>On Agency Rule List as seperate rules, but proposed as one rule</t>
  </si>
  <si>
    <t>Gensler Agency Rule List, Regulatory Outlook Progression</t>
  </si>
  <si>
    <t>Data obtained from the Office of Information and Regulatory Affairs (OIRA) website, availiable at https://www.reginfo.gov/public/do/eAgendaMain?operation=OPERATION_GET_AGENCY_RULE_LIST&amp;currentPub=true&amp;agencyCode=&amp;showStage=active&amp;agencyCd=3235&amp;csrf_token=DF20271D2050E390AAD068D569387375D084C4BB6D2581B006DE612E8A76A423C8444A59260772938F513EF65AAA1588638B</t>
  </si>
  <si>
    <t>November 2nd, 2023</t>
  </si>
  <si>
    <t xml:space="preserve">*Projected October '23 Proposal date Spring 2023 Reg Agenda </t>
  </si>
  <si>
    <t>Average # of questions excluding reopenings and extentions</t>
  </si>
  <si>
    <t>TBD</t>
  </si>
  <si>
    <t>Proposed by Chair White</t>
  </si>
  <si>
    <t>*Originally proposed under Chair White</t>
  </si>
  <si>
    <t>*Originally proposed during Gensler's Tenure</t>
  </si>
  <si>
    <t>Proposals Opened for Comment</t>
  </si>
  <si>
    <t>Proposed by Chair Schapiro</t>
  </si>
  <si>
    <t>*Originally proposed under Chair Schapiro</t>
  </si>
  <si>
    <t>*Originally proposed under Chairman Walter</t>
  </si>
  <si>
    <t>*Was projected for April 2024 in Spring 2023 Reg Agenda</t>
  </si>
  <si>
    <t>November 27th, 2023</t>
  </si>
  <si>
    <t>November 16th, 2023</t>
  </si>
  <si>
    <t>Table of Contents</t>
  </si>
  <si>
    <t>Gary Gensler (2021-Present)</t>
  </si>
  <si>
    <t>Jay Clayton (2017-2020)</t>
  </si>
  <si>
    <t>Provides information on rules proposed under Chair Clayton, comment period lengths, comment period re-openings, and an analysis of Chair Clayton's  rule proposals</t>
  </si>
  <si>
    <t>Mary Jo White (2013-2016)</t>
  </si>
  <si>
    <t>Provides information on rules proposed under Chair White, comment period lengths, comment period re-openings, and an analysis of Chair White's  rule proposals</t>
  </si>
  <si>
    <t>Proposals Comparison</t>
  </si>
  <si>
    <t>Finalizations Comparison</t>
  </si>
  <si>
    <t>A table and graph of Chair Gensler's rule proposals in comparison with rule proposals from his two predecessors, Chairs Clayton and White</t>
  </si>
  <si>
    <t>Tables and graphs comparing the number of finalizations by each Chair during the course of their tenures</t>
  </si>
  <si>
    <t>Gensler Reg Agenda Progress</t>
  </si>
  <si>
    <t>Shows Chair Gensler progress in proposing and finalizing rules based on the SEC's Regulatory Agenda published by OMB in Spring 2023</t>
  </si>
  <si>
    <t>Tab</t>
  </si>
  <si>
    <t>Description</t>
  </si>
  <si>
    <t>44 + 2 + 2 = 48</t>
  </si>
  <si>
    <t>Gensler</t>
  </si>
  <si>
    <t xml:space="preserve">Clayton </t>
  </si>
  <si>
    <t>Average Comment Period</t>
  </si>
  <si>
    <t>Average Federal Register Publication Lag</t>
  </si>
  <si>
    <t>Com</t>
  </si>
  <si>
    <t>Click Here to Filter Rules By Division</t>
  </si>
  <si>
    <t>Comment Period Comparison</t>
  </si>
  <si>
    <t>A table and chart that show Chair Gensler's comment period time as compared to his predecessors, while accounting for lag between website publication and federal register publication</t>
  </si>
  <si>
    <t>Chair Gensler Finalization Count vs. Chair White (First 32 Months)</t>
  </si>
  <si>
    <t>Chair Gensler Finalization Count vs. Chair Clayton (First 32 Months)</t>
  </si>
  <si>
    <t>Projected Finalization Date                                                            (in Fall 2023 Reg Agenda)</t>
  </si>
  <si>
    <t>Projected Proposal Date                                                      (in Spring 2023 Reg Agenda)</t>
  </si>
  <si>
    <t>Projected Proposal Date                                                                 (in Fall 2023 Reg Agenda)</t>
  </si>
  <si>
    <t>Projected Finalization Date                                                  (in Spring 2023 Reg Agenda)</t>
  </si>
  <si>
    <t>October '24</t>
  </si>
  <si>
    <t>*No proposed finalization date</t>
  </si>
  <si>
    <t>Financial Data Transparency Act Joint Rulemaking</t>
  </si>
  <si>
    <t>3235-AN32</t>
  </si>
  <si>
    <t>*Was projected for April 2024 in Fall 2023 Reg Agenda</t>
  </si>
  <si>
    <t>December 13th, 2023</t>
  </si>
  <si>
    <t>January 24th, 2024</t>
  </si>
  <si>
    <t>*Was projected for April 2024 in the Fall 2023 Reg Agenda</t>
  </si>
  <si>
    <t>Remaining Rules to be Proposed and Finalized via Fall 2023 Reg Agenda</t>
  </si>
  <si>
    <t>February 6th, 2024</t>
  </si>
  <si>
    <t>February 8th, 2024</t>
  </si>
  <si>
    <t>Rule</t>
  </si>
  <si>
    <t>Adoption of Updated EDGAR Filer Manual</t>
  </si>
  <si>
    <t>Freedom of Information Act Regulations</t>
  </si>
  <si>
    <t>Proposed by Gensler</t>
  </si>
  <si>
    <t xml:space="preserve">Proposed by Clayton </t>
  </si>
  <si>
    <t>Proposed by White</t>
  </si>
  <si>
    <t>Adoption of Updated EDGAR Filer Manual, Form ID Amendments</t>
  </si>
  <si>
    <t>Performance-Based Investment Advisory Fees</t>
  </si>
  <si>
    <t>3235-AM84</t>
  </si>
  <si>
    <t>Holding Foreign Companies Accountable Act Disclosure</t>
  </si>
  <si>
    <t>Technical Amendments to Commission Rules and Forms</t>
  </si>
  <si>
    <t>3235-AM15 &amp; 3235-AM78</t>
  </si>
  <si>
    <t>Electronic Submission of Applications for Orders Under the Advisers Act and the Investment Company Act, Confidential Treatment Requests for Filings on Form 13F, and Form ADV-NR; Amendments to Form 13F</t>
  </si>
  <si>
    <t>August 25, 202</t>
  </si>
  <si>
    <t>Whistleblower Program Rules</t>
  </si>
  <si>
    <t>Inflation Adjustments Under Titles I and III of the JOBS Act</t>
  </si>
  <si>
    <t>Tailored Shareholder Reports for Mutual Funds and Exchange-Traded Funds; Fee Information in Investment Company Advertisements</t>
  </si>
  <si>
    <t>Enhanced Reporting of Proxy Votes by Registered Management Investment Companies; Reporting of Executive Compensation Votes by Institutional Investment Managers</t>
  </si>
  <si>
    <t>Technical Amendments to Commission Rules</t>
  </si>
  <si>
    <t>Extending Form 144 EDGAR Filing Hours</t>
  </si>
  <si>
    <t>Technical Amendments to Form BD and Form BDW</t>
  </si>
  <si>
    <t>Prohibition Against Fraud, Manipulation, and Deception in Connection With Security-Based Swaps; Prohibition against Undue Influence over Chief Compliance Officers</t>
  </si>
  <si>
    <t>The Commission's Privacy Act Regulations</t>
  </si>
  <si>
    <t>Short Position and Short Activity Reporting by Institutional Investment Managers</t>
  </si>
  <si>
    <t>3235-0695</t>
  </si>
  <si>
    <t>Form PF; Reporting Requirements for All Filers and Large Hedge Fund Advisers</t>
  </si>
  <si>
    <t>Conformed: Form PF; Event Reporting for Large Hedge Fund Advisers and Private Equity Fund Advisers; Requirements for Large Private Equity Fund Adviser Reporting</t>
  </si>
  <si>
    <t>SEC Finalization Date</t>
  </si>
  <si>
    <t>SEC Proposal Date</t>
  </si>
  <si>
    <t>X</t>
  </si>
  <si>
    <t>November 17th, 2021</t>
  </si>
  <si>
    <t>Updating EDGAR Filing Requirements + Rule 144 Holding Period and Form 144 Filings</t>
  </si>
  <si>
    <t>Interim Final Rule Issue Date, No Proposal</t>
  </si>
  <si>
    <t>No Notice and Comment Period</t>
  </si>
  <si>
    <t>Totals</t>
  </si>
  <si>
    <t>Qualifying Venture Capital Funds Inflation Adjustment</t>
  </si>
  <si>
    <t>3235-AN33</t>
  </si>
  <si>
    <t>*Not on Spring 2023 Reg Agenda</t>
  </si>
  <si>
    <t>*Not on Fall 2023 Reg Agenda</t>
  </si>
  <si>
    <t>Not on Reg Agenda</t>
  </si>
  <si>
    <t>Gensler Total Finalizations</t>
  </si>
  <si>
    <t>Provides information on all rules finalized under Chair Gensler, including his own docket, rules finalized that were proposed by Chairs Clayton and White, and technical rules like EDGAR manual updates.</t>
  </si>
  <si>
    <t>February 22nd, 2024</t>
  </si>
  <si>
    <t>Finalized but not on the Reg Agenda</t>
  </si>
  <si>
    <t>Clayton Total Finalizations</t>
  </si>
  <si>
    <t>Provides information on all rules finalized under Chair Clayton, including his own docket, rules finalized that were proposed by previous Chairs, and technical rules like EDGAR manual updates.</t>
  </si>
  <si>
    <t>45 + 10 = 55</t>
  </si>
  <si>
    <t>Proposed by Clayton</t>
  </si>
  <si>
    <t>Proposed by Schapiro</t>
  </si>
  <si>
    <t>Technical Amendments to Form ADV and Form ADV-W</t>
  </si>
  <si>
    <t>Treatment of Certain Communications Involving Security-Based Swaps That May Be Purchased Only by Eligible Contract Participants</t>
  </si>
  <si>
    <t>Exemptions From Investment Adviser Registration for Advisers to Small Business Investment Companies</t>
  </si>
  <si>
    <t>3235-AM02</t>
  </si>
  <si>
    <t>SEC.gov | Amendments to Forms and Schedules To Remove Voluntary Provision of Social Security Numbers</t>
  </si>
  <si>
    <t>Amendments to Forms and Schedules To Remove Provision of Certain Personally Identifiable Information</t>
  </si>
  <si>
    <t>3235-AM37</t>
  </si>
  <si>
    <t>Technical Amendments to Rules of Practice and Rules of Organization; Conduct and Ethics; and Information and Requests</t>
  </si>
  <si>
    <t>Optional Internet Availability of Investment Company Shareholder Reports</t>
  </si>
  <si>
    <t>Amendments to the Commission's Freedom of Information Act Regulations</t>
  </si>
  <si>
    <t>Inline XBRL Filing of Tagged Data</t>
  </si>
  <si>
    <t>3235-AL59</t>
  </si>
  <si>
    <t>Smaller Reporting Company Definition</t>
  </si>
  <si>
    <t>Exempt Offerings Pursuant to Compensatory Arrangements</t>
  </si>
  <si>
    <t>3235-AM39</t>
  </si>
  <si>
    <t>Amendments to Municipal Securities Disclosure</t>
  </si>
  <si>
    <t>3235-AL97</t>
  </si>
  <si>
    <t>Delegation of Authority to General Counsel of the Commission</t>
  </si>
  <si>
    <t>Adoption of Updated EDGAR Filer Manual; Correction</t>
  </si>
  <si>
    <t>34-76474</t>
  </si>
  <si>
    <t>Applications by Security-Based Swap Dealers or Major Security-Based Swap Participants for Statutorily Disqualified Associated Persons To Effect or Be Involved in Effecting Security-Based Swaps</t>
  </si>
  <si>
    <t>Conditional Small Issues Exemption Under the Securities Act of 1933 (Regulation A)</t>
  </si>
  <si>
    <t>3235-AM42</t>
  </si>
  <si>
    <t xml:space="preserve"> Public Company Accounting Oversight Board Hearing Officers</t>
  </si>
  <si>
    <t>Regulation Best Interest: The Broker-Dealer Standard of Conduct</t>
  </si>
  <si>
    <t>Form CRS Relationship Summary; Amendments to Form ADV</t>
  </si>
  <si>
    <t>Auditor Independence With Respect to Certain Loans or Debtor-Creditor Relationships</t>
  </si>
  <si>
    <t>Capital, Margin, and Segregation Requirements for Security-Based Swap Dealers and Major Security-Based Swap Participants and Capital and Segregation Requirements for Broker-Dealers</t>
  </si>
  <si>
    <t>Revisions to Prohibitions and Restrictions on Proprietary Trading and Certain Interests in, and Relationships With, Hedge Funds and Private Equity Funds</t>
  </si>
  <si>
    <t>Prohibitions and Restrictions on Proprietary Trading and Certain Interests in, and Relationships With, Hedge Funds and Private Equity Funds</t>
  </si>
  <si>
    <t>Recordkeeping and Reporting Requirements for Security-Based Swap Dealers, Major Security-Based Swap Participants, and Broker-Dealers</t>
  </si>
  <si>
    <t>Febraury 19, 2019</t>
  </si>
  <si>
    <t>Cross-Border Application of Certain Security-Based Swap Requirements</t>
  </si>
  <si>
    <t>Risk Mitigation Techniques for Uncleared Security-Based Swaps</t>
  </si>
  <si>
    <t xml:space="preserve"> Delegation of Authority to the General Counsel of the Commission</t>
  </si>
  <si>
    <t>Exemptions From Investment Adviser Registration for Advisers to Certain Rural Business Investment Companies</t>
  </si>
  <si>
    <t>3235-AM68</t>
  </si>
  <si>
    <t>Financial Disclosures About Guarantors and Issuers of Guaranteed Securities and Affiliates Whose Securities Collateralize a Registrant's Securities</t>
  </si>
  <si>
    <t>Accelerated Filer and Large Accelerated Filer Definitions</t>
  </si>
  <si>
    <t>Amendments to the National Market System Plan Governing the Consolidated Audit Trail</t>
  </si>
  <si>
    <t>Amendments to Financial Disclosures About Acquired and Disposed Businesses</t>
  </si>
  <si>
    <t>Exemptions From the Proxy Rules for Proxy Voting Advice</t>
  </si>
  <si>
    <t>Covered Broker-Dealer Provisions Under Title II of the Dodd-Frank Wall Street Reform and Consumer Protection Act</t>
  </si>
  <si>
    <t xml:space="preserve"> Rescission of Effective-Upon-Filing Procedure for NMS Plan Fee Amendments and Modified Procedures for Proposed NMS Plans and Plan Amendments</t>
  </si>
  <si>
    <t>Accredited Investor Definition</t>
  </si>
  <si>
    <t>Procedural Requirements and Resubmission Thresholds Under Exchange Act Rule 14a-8</t>
  </si>
  <si>
    <t>Qualifications of Accountants</t>
  </si>
  <si>
    <t>3235-AM55</t>
  </si>
  <si>
    <t>Facilitating Capital Formation and Expanding Investment Opportunities by Improving Access to Capital in Private Markets</t>
  </si>
  <si>
    <t>Amendments to the Commission's Rules of Practice (Conformed to Federal Register version) Effective Date: The final rules are effective January 29, 2021, except for Instruction 8 which is effective July 12, 2021 Compliance Date: April 12, 2021</t>
  </si>
  <si>
    <t>Electronic Signatures in Regulation S-T Rule 302</t>
  </si>
  <si>
    <t>Management's Discussion and Analysis, Selected Financial Data, and Supplementary Financial Information</t>
  </si>
  <si>
    <t>Delegation of Authority to Director of the Division of Enforcement</t>
  </si>
  <si>
    <t>Adoption of Updated EDGAR Filer Manual, Proposed Collection and Comment Request for Form ID</t>
  </si>
  <si>
    <t>Exemption From the Definition of "Clearing Agency" for Certain Activities of Security-Based Swap Dealers and Security-Based Swap Execution Facilities</t>
  </si>
  <si>
    <t>Investment Adviser Marketing</t>
  </si>
  <si>
    <t>Modernization of Delegations of Authority to Commission Staff and Division and Office Descriptions</t>
  </si>
  <si>
    <t>March 6th, 2024</t>
  </si>
  <si>
    <t>Not on Reg Flex Agenda  Fall 2023, Spring 2023, or Fall 2022</t>
  </si>
  <si>
    <t>EDGAR Filer Access and Account Management</t>
  </si>
  <si>
    <t>July 26. 2023</t>
  </si>
  <si>
    <t>Rules Proposed and Finalized During First 35 months</t>
  </si>
  <si>
    <t>March 27th, 2024</t>
  </si>
  <si>
    <t>Registration for Internet Advisers</t>
  </si>
  <si>
    <t>Gensler: to date (32) + projected (18)</t>
  </si>
  <si>
    <t>32 + 32 = 64</t>
  </si>
  <si>
    <t>53 + 8 + 3 = 64</t>
  </si>
  <si>
    <t>Securities Lending Reporting</t>
  </si>
  <si>
    <t>Month 9</t>
  </si>
  <si>
    <t>Month 15</t>
  </si>
  <si>
    <t>Month 21</t>
  </si>
  <si>
    <t>Month 27</t>
  </si>
  <si>
    <t xml:space="preserve">Rules proposed by Chair Gensler but not finalized </t>
  </si>
  <si>
    <t>Rules on the SEC's Agency Rule List that have not been proposed</t>
  </si>
  <si>
    <t>Total rules that were proposed and finalized, proposed but not finalized, and on the agenda not proposed by the SEC under Chair Gensler according to the SEC's Agency Rule List published by the Office of Management and Budget</t>
  </si>
  <si>
    <t>Rules proposed by Chair White but not finalized (includes comment period re-openings)</t>
  </si>
  <si>
    <t>Rules proposed by Chair Clayton but not finalized (includes comment period re-openings)</t>
  </si>
  <si>
    <t>Rules proposed by Chair Gensler but not finalized (includes comment period re-openings)</t>
  </si>
  <si>
    <t>Provides information on rules proposed under Chair Gensler, comment period lengths, comment period re-openings, and an analysis of Chair Gensler's rule proposals</t>
  </si>
  <si>
    <t>File Last Updated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</si>
</sst>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0.0"/>
    <numFmt numFmtId="167" formatCode="[$-409]mmmm\ d\,\ yyyy;@"/>
    <numFmt numFmtId="168" formatCode="0.0000"/>
  </numFmts>
  <fonts count="26">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0"/>
      <color rgb="FF101F36"/>
      <name val="Arial"/>
      <family val="2"/>
    </font>
    <font>
      <sz val="11"/>
      <name val="Arial"/>
      <family val="2"/>
      <scheme val="minor"/>
    </font>
    <font>
      <sz val="8"/>
      <name val="Arial"/>
      <family val="2"/>
      <scheme val="minor"/>
    </font>
    <font>
      <b/>
      <u/>
      <sz val="11"/>
      <color theme="1"/>
      <name val="Arial"/>
      <family val="2"/>
      <scheme val="minor"/>
    </font>
    <font>
      <sz val="12"/>
      <color theme="1"/>
      <name val="Arial"/>
      <family val="2"/>
      <scheme val="minor"/>
    </font>
    <font>
      <sz val="14"/>
      <name val="Arial"/>
      <family val="2"/>
      <scheme val="minor"/>
    </font>
    <font>
      <b/>
      <sz val="12"/>
      <color theme="0"/>
      <name val="Arial"/>
      <family val="2"/>
      <scheme val="minor"/>
    </font>
    <font>
      <b/>
      <sz val="14"/>
      <name val="Arial"/>
      <family val="2"/>
      <scheme val="minor"/>
    </font>
    <font>
      <b/>
      <sz val="12"/>
      <color theme="1"/>
      <name val="Arial"/>
      <family val="2"/>
      <scheme val="minor"/>
    </font>
    <font>
      <sz val="14"/>
      <color theme="1"/>
      <name val="Arial"/>
      <family val="2"/>
      <scheme val="minor"/>
    </font>
    <font>
      <sz val="14"/>
      <color rgb="FF2E2E2E"/>
      <name val="Arial"/>
      <family val="2"/>
      <scheme val="minor"/>
    </font>
    <font>
      <sz val="12"/>
      <color rgb="FF000000"/>
      <name val="Arial"/>
      <family val="2"/>
      <scheme val="minor"/>
    </font>
    <font>
      <u/>
      <sz val="12"/>
      <color theme="10"/>
      <name val="Arial"/>
      <family val="2"/>
      <scheme val="minor"/>
    </font>
    <font>
      <sz val="9"/>
      <color rgb="FF000000"/>
      <name val="Arial"/>
      <family val="2"/>
    </font>
    <font>
      <b/>
      <u/>
      <sz val="12"/>
      <color theme="1"/>
      <name val="Arial"/>
      <family val="2"/>
      <scheme val="minor"/>
    </font>
    <font>
      <sz val="11"/>
      <color rgb="FF101F36"/>
      <name val="Arial"/>
      <family val="2"/>
    </font>
    <font>
      <u/>
      <sz val="11"/>
      <color theme="10"/>
      <name val="Arial"/>
      <family val="2"/>
      <scheme val="minor"/>
    </font>
    <font>
      <sz val="11"/>
      <color theme="0"/>
      <name val="Arial"/>
      <family val="2"/>
      <scheme val="minor"/>
    </font>
    <font>
      <sz val="11"/>
      <color rgb="FF101F36"/>
      <name val="Arial"/>
      <family val="2"/>
      <scheme val="minor"/>
    </font>
    <font>
      <sz val="11"/>
      <color rgb="FF101F36"/>
      <name val="Inherit"/>
    </font>
    <font>
      <sz val="10"/>
      <color rgb="FF101F36"/>
      <name val="Arial"/>
      <family val="2"/>
      <scheme val="minor"/>
    </font>
    <font>
      <sz val="11"/>
      <color rgb="FF333333"/>
      <name val="Arial"/>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bgColor indexed="64"/>
      </patternFill>
    </fill>
  </fills>
  <borders count="40">
    <border>
      <left/>
      <right/>
      <top/>
      <bottom/>
      <diagonal/>
    </border>
    <border>
      <left/>
      <right/>
      <top/>
      <bottom style="thin">
        <color indexed="64"/>
      </bottom>
      <diagonal/>
    </border>
    <border>
      <left/>
      <right/>
      <top/>
      <bottom style="double">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diagonal/>
    </border>
    <border>
      <left style="medium">
        <color auto="1"/>
      </left>
      <right style="medium">
        <color indexed="64"/>
      </right>
      <top/>
      <bottom style="medium">
        <color auto="1"/>
      </bottom>
      <diagonal/>
    </border>
    <border>
      <left style="medium">
        <color auto="1"/>
      </left>
      <right/>
      <top style="medium">
        <color auto="1"/>
      </top>
      <bottom/>
      <diagonal/>
    </border>
    <border>
      <left/>
      <right/>
      <top style="thin">
        <color indexed="64"/>
      </top>
      <bottom style="double">
        <color indexed="64"/>
      </bottom>
      <diagonal/>
    </border>
    <border>
      <left/>
      <right/>
      <top style="medium">
        <color indexed="64"/>
      </top>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6" fillId="0" borderId="0" applyNumberFormat="0" applyFill="0" applyBorder="0" applyAlignment="0" applyProtection="0"/>
    <xf numFmtId="0" fontId="20" fillId="0" borderId="0" applyNumberFormat="0" applyFill="0" applyBorder="0" applyAlignment="0" applyProtection="0"/>
  </cellStyleXfs>
  <cellXfs count="341">
    <xf numFmtId="0" fontId="0" fillId="0" borderId="0" xfId="0"/>
    <xf numFmtId="0" fontId="0" fillId="0" borderId="1" xfId="0" applyBorder="1"/>
    <xf numFmtId="0" fontId="3" fillId="0" borderId="1" xfId="0" applyFont="1" applyBorder="1"/>
    <xf numFmtId="0" fontId="3" fillId="0" borderId="0" xfId="0" applyFont="1"/>
    <xf numFmtId="0" fontId="0" fillId="0" borderId="0" xfId="0" applyAlignment="1">
      <alignment wrapText="1"/>
    </xf>
    <xf numFmtId="14" fontId="0" fillId="0" borderId="0" xfId="0" applyNumberFormat="1"/>
    <xf numFmtId="0" fontId="0" fillId="0" borderId="2" xfId="0" applyBorder="1"/>
    <xf numFmtId="14" fontId="0" fillId="0" borderId="2" xfId="0" applyNumberFormat="1" applyBorder="1"/>
    <xf numFmtId="0" fontId="0" fillId="0" borderId="0" xfId="0" applyAlignment="1">
      <alignment horizontal="right"/>
    </xf>
    <xf numFmtId="0" fontId="4" fillId="0" borderId="0" xfId="0" applyFont="1"/>
    <xf numFmtId="0" fontId="0" fillId="0" borderId="1" xfId="0" applyBorder="1" applyAlignment="1">
      <alignment wrapText="1"/>
    </xf>
    <xf numFmtId="14" fontId="0" fillId="0" borderId="1" xfId="0" applyNumberFormat="1" applyBorder="1"/>
    <xf numFmtId="0" fontId="3" fillId="0" borderId="0" xfId="0" applyFont="1" applyAlignment="1">
      <alignment horizontal="right" wrapText="1"/>
    </xf>
    <xf numFmtId="164" fontId="0" fillId="0" borderId="0" xfId="1" applyNumberFormat="1" applyFont="1"/>
    <xf numFmtId="0" fontId="3" fillId="0" borderId="0" xfId="0" applyFont="1" applyAlignment="1">
      <alignment horizontal="right"/>
    </xf>
    <xf numFmtId="1" fontId="0" fillId="0" borderId="0" xfId="0" applyNumberFormat="1"/>
    <xf numFmtId="43" fontId="0" fillId="0" borderId="0" xfId="1" applyFont="1"/>
    <xf numFmtId="0" fontId="3" fillId="0" borderId="0" xfId="0" applyFont="1" applyAlignment="1">
      <alignment horizontal="center" wrapText="1"/>
    </xf>
    <xf numFmtId="0" fontId="3" fillId="0" borderId="0" xfId="0" applyFont="1" applyAlignment="1">
      <alignment horizontal="center" vertical="center"/>
    </xf>
    <xf numFmtId="164" fontId="0" fillId="0" borderId="1" xfId="1" applyNumberFormat="1" applyFont="1" applyBorder="1"/>
    <xf numFmtId="164" fontId="0" fillId="0" borderId="0" xfId="0" applyNumberFormat="1"/>
    <xf numFmtId="164" fontId="0" fillId="0" borderId="0" xfId="1" applyNumberFormat="1" applyFont="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5" xfId="0" applyBorder="1"/>
    <xf numFmtId="0" fontId="0" fillId="0" borderId="7" xfId="0" applyBorder="1"/>
    <xf numFmtId="0" fontId="0" fillId="0" borderId="0" xfId="0" applyAlignment="1">
      <alignment horizontal="center"/>
    </xf>
    <xf numFmtId="0" fontId="5" fillId="0" borderId="0" xfId="0" applyFont="1" applyAlignment="1">
      <alignment horizontal="center" vertical="center" wrapText="1"/>
    </xf>
    <xf numFmtId="14" fontId="0" fillId="0" borderId="0" xfId="0" applyNumberFormat="1" applyAlignment="1">
      <alignment horizontal="center" vertical="center" wrapText="1"/>
    </xf>
    <xf numFmtId="14" fontId="5" fillId="0" borderId="0" xfId="0" applyNumberFormat="1" applyFont="1" applyAlignment="1">
      <alignment horizontal="center" vertical="center" wrapText="1"/>
    </xf>
    <xf numFmtId="0" fontId="0" fillId="0" borderId="1" xfId="0" applyBorder="1" applyAlignment="1">
      <alignment horizontal="center" vertical="center"/>
    </xf>
    <xf numFmtId="0" fontId="3" fillId="0" borderId="2" xfId="0" applyFont="1" applyBorder="1"/>
    <xf numFmtId="0" fontId="0" fillId="0" borderId="12" xfId="0" applyBorder="1"/>
    <xf numFmtId="0" fontId="0" fillId="0" borderId="13" xfId="0" applyBorder="1"/>
    <xf numFmtId="0" fontId="0" fillId="0" borderId="14" xfId="0" applyBorder="1"/>
    <xf numFmtId="1" fontId="0" fillId="0" borderId="13" xfId="0" applyNumberFormat="1" applyBorder="1"/>
    <xf numFmtId="164" fontId="0" fillId="0" borderId="13" xfId="1" applyNumberFormat="1" applyFont="1" applyBorder="1"/>
    <xf numFmtId="0" fontId="0" fillId="0" borderId="6" xfId="0" applyBorder="1"/>
    <xf numFmtId="0" fontId="0" fillId="0" borderId="6" xfId="0" applyBorder="1" applyAlignment="1">
      <alignment horizontal="right"/>
    </xf>
    <xf numFmtId="0" fontId="2" fillId="3" borderId="0" xfId="0" applyFont="1" applyFill="1" applyAlignment="1">
      <alignment horizontal="left"/>
    </xf>
    <xf numFmtId="0" fontId="3" fillId="0" borderId="1" xfId="0" applyFont="1" applyBorder="1" applyAlignment="1">
      <alignment wrapText="1"/>
    </xf>
    <xf numFmtId="0" fontId="0" fillId="0" borderId="4" xfId="0" applyBorder="1"/>
    <xf numFmtId="0" fontId="0" fillId="0" borderId="3" xfId="0" applyBorder="1"/>
    <xf numFmtId="0" fontId="3" fillId="0" borderId="2" xfId="0" applyFont="1" applyBorder="1" applyAlignment="1">
      <alignment wrapText="1"/>
    </xf>
    <xf numFmtId="0" fontId="0" fillId="0" borderId="8" xfId="0" applyBorder="1"/>
    <xf numFmtId="164" fontId="0" fillId="0" borderId="6" xfId="1" applyNumberFormat="1" applyFont="1" applyBorder="1"/>
    <xf numFmtId="9" fontId="0" fillId="0" borderId="6" xfId="2" applyFont="1" applyBorder="1"/>
    <xf numFmtId="1" fontId="0" fillId="0" borderId="6" xfId="0" applyNumberFormat="1" applyBorder="1"/>
    <xf numFmtId="164" fontId="0" fillId="0" borderId="6" xfId="0" applyNumberFormat="1" applyBorder="1"/>
    <xf numFmtId="1" fontId="0" fillId="0" borderId="3" xfId="0" applyNumberFormat="1" applyBorder="1"/>
    <xf numFmtId="0" fontId="0" fillId="0" borderId="16" xfId="0" applyBorder="1" applyAlignment="1">
      <alignment horizontal="left"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wrapText="1"/>
    </xf>
    <xf numFmtId="166" fontId="0" fillId="0" borderId="13" xfId="0" applyNumberFormat="1" applyBorder="1"/>
    <xf numFmtId="164" fontId="0" fillId="0" borderId="0" xfId="1" applyNumberFormat="1" applyFont="1" applyFill="1"/>
    <xf numFmtId="0" fontId="5" fillId="0" borderId="0" xfId="0" applyFont="1" applyAlignment="1">
      <alignment vertical="top" wrapText="1"/>
    </xf>
    <xf numFmtId="0" fontId="5" fillId="0" borderId="0" xfId="0" applyFont="1" applyAlignment="1">
      <alignment wrapText="1"/>
    </xf>
    <xf numFmtId="0" fontId="5" fillId="0" borderId="0" xfId="1" applyNumberFormat="1" applyFont="1" applyFill="1" applyAlignment="1">
      <alignment horizontal="center" vertical="center" wrapText="1"/>
    </xf>
    <xf numFmtId="0" fontId="0" fillId="0" borderId="0" xfId="0"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64" fontId="0" fillId="0" borderId="1" xfId="1" applyNumberFormat="1" applyFont="1" applyFill="1" applyBorder="1"/>
    <xf numFmtId="0" fontId="3" fillId="0" borderId="2" xfId="0" applyFont="1" applyBorder="1" applyAlignment="1">
      <alignment horizont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0" xfId="0" applyFill="1" applyAlignment="1">
      <alignment wrapText="1"/>
    </xf>
    <xf numFmtId="0" fontId="0" fillId="2" borderId="0" xfId="0" applyFill="1"/>
    <xf numFmtId="0" fontId="3" fillId="0" borderId="8" xfId="0" applyFont="1" applyBorder="1"/>
    <xf numFmtId="14" fontId="0" fillId="0" borderId="6" xfId="0" applyNumberFormat="1" applyBorder="1" applyAlignment="1">
      <alignment horizontal="center"/>
    </xf>
    <xf numFmtId="14" fontId="0" fillId="0" borderId="3" xfId="0" applyNumberFormat="1" applyBorder="1" applyAlignment="1">
      <alignment horizontal="center"/>
    </xf>
    <xf numFmtId="0" fontId="3" fillId="0" borderId="7" xfId="0" applyFont="1" applyBorder="1"/>
    <xf numFmtId="0" fontId="0" fillId="4" borderId="0" xfId="0" applyFill="1"/>
    <xf numFmtId="0" fontId="3" fillId="0" borderId="1" xfId="0" applyFont="1" applyBorder="1" applyAlignment="1">
      <alignment horizontal="right"/>
    </xf>
    <xf numFmtId="14" fontId="0" fillId="0" borderId="2" xfId="0" applyNumberFormat="1" applyBorder="1" applyAlignment="1">
      <alignment horizontal="right"/>
    </xf>
    <xf numFmtId="14" fontId="0" fillId="0" borderId="0" xfId="0" applyNumberFormat="1" applyAlignment="1">
      <alignment horizontal="right"/>
    </xf>
    <xf numFmtId="14" fontId="0" fillId="0" borderId="1" xfId="0" applyNumberFormat="1" applyBorder="1" applyAlignment="1">
      <alignment horizontal="right"/>
    </xf>
    <xf numFmtId="14" fontId="0" fillId="0" borderId="0" xfId="0" applyNumberFormat="1" applyAlignment="1">
      <alignment horizontal="right" vertical="center"/>
    </xf>
    <xf numFmtId="14" fontId="0" fillId="0" borderId="1" xfId="0" applyNumberFormat="1" applyBorder="1" applyAlignment="1">
      <alignment horizontal="right" vertical="center"/>
    </xf>
    <xf numFmtId="14" fontId="5" fillId="0" borderId="0" xfId="0" applyNumberFormat="1" applyFont="1" applyAlignment="1">
      <alignment horizontal="right" vertical="center" wrapText="1"/>
    </xf>
    <xf numFmtId="14" fontId="0" fillId="0" borderId="0" xfId="0" applyNumberFormat="1" applyAlignment="1">
      <alignment horizontal="right" vertical="center" wrapText="1"/>
    </xf>
    <xf numFmtId="164" fontId="0" fillId="0" borderId="0" xfId="1" applyNumberFormat="1" applyFont="1" applyFill="1" applyBorder="1"/>
    <xf numFmtId="0" fontId="0" fillId="0" borderId="20" xfId="0" applyBorder="1"/>
    <xf numFmtId="0" fontId="0" fillId="0" borderId="20" xfId="0" applyBorder="1" applyAlignment="1">
      <alignment horizontal="center" wrapText="1"/>
    </xf>
    <xf numFmtId="0" fontId="0" fillId="5" borderId="13" xfId="0" applyFill="1" applyBorder="1" applyAlignment="1">
      <alignment horizontal="center" vertical="center"/>
    </xf>
    <xf numFmtId="0" fontId="0" fillId="5" borderId="0" xfId="0" applyFill="1"/>
    <xf numFmtId="0" fontId="0" fillId="4" borderId="0" xfId="0" applyFill="1" applyAlignment="1">
      <alignment wrapText="1"/>
    </xf>
    <xf numFmtId="0" fontId="0" fillId="6" borderId="0" xfId="0" applyFill="1"/>
    <xf numFmtId="0" fontId="0" fillId="6" borderId="13" xfId="0" applyFill="1" applyBorder="1" applyAlignment="1">
      <alignment horizontal="center" vertical="center"/>
    </xf>
    <xf numFmtId="14" fontId="0" fillId="6" borderId="0" xfId="0" applyNumberFormat="1" applyFill="1" applyAlignment="1">
      <alignment horizontal="center" vertical="center" wrapText="1"/>
    </xf>
    <xf numFmtId="14" fontId="0" fillId="6" borderId="0" xfId="0" applyNumberFormat="1" applyFill="1"/>
    <xf numFmtId="14" fontId="0" fillId="6" borderId="0" xfId="0" applyNumberFormat="1" applyFill="1" applyAlignment="1">
      <alignment horizontal="right"/>
    </xf>
    <xf numFmtId="0" fontId="0" fillId="6" borderId="13" xfId="0" applyFill="1" applyBorder="1"/>
    <xf numFmtId="0" fontId="0" fillId="2" borderId="21" xfId="0" applyFill="1" applyBorder="1"/>
    <xf numFmtId="0" fontId="0" fillId="0" borderId="21" xfId="0" applyBorder="1"/>
    <xf numFmtId="0" fontId="0" fillId="4" borderId="21" xfId="0" applyFill="1" applyBorder="1"/>
    <xf numFmtId="0" fontId="0" fillId="6" borderId="21" xfId="0" applyFill="1" applyBorder="1"/>
    <xf numFmtId="0" fontId="0" fillId="0" borderId="22" xfId="0" applyBorder="1"/>
    <xf numFmtId="0" fontId="0" fillId="0" borderId="23" xfId="0" applyBorder="1"/>
    <xf numFmtId="0" fontId="0" fillId="0" borderId="12" xfId="0" applyBorder="1" applyAlignment="1">
      <alignment horizontal="center" vertical="center"/>
    </xf>
    <xf numFmtId="0" fontId="3" fillId="0" borderId="21" xfId="0" applyFont="1" applyBorder="1"/>
    <xf numFmtId="0" fontId="0" fillId="0" borderId="0" xfId="0" applyAlignment="1">
      <alignment horizontal="left" vertical="center"/>
    </xf>
    <xf numFmtId="0" fontId="7" fillId="0" borderId="0" xfId="0" applyFont="1" applyAlignment="1">
      <alignment horizontal="left" vertical="center"/>
    </xf>
    <xf numFmtId="0" fontId="7" fillId="0" borderId="0" xfId="0" applyFont="1"/>
    <xf numFmtId="0" fontId="2" fillId="3" borderId="0" xfId="0" applyFont="1" applyFill="1"/>
    <xf numFmtId="0" fontId="7" fillId="0" borderId="15" xfId="0" applyFont="1" applyBorder="1" applyAlignment="1">
      <alignment wrapText="1"/>
    </xf>
    <xf numFmtId="0" fontId="0" fillId="0" borderId="16" xfId="0" applyBorder="1" applyAlignment="1">
      <alignment horizontal="left" wrapText="1" indent="2"/>
    </xf>
    <xf numFmtId="0" fontId="0" fillId="0" borderId="0" xfId="0" applyAlignment="1">
      <alignment horizontal="left" vertical="top" wrapText="1"/>
    </xf>
    <xf numFmtId="0" fontId="0" fillId="0" borderId="25" xfId="0" applyBorder="1"/>
    <xf numFmtId="0" fontId="9" fillId="0" borderId="0" xfId="3" applyFont="1"/>
    <xf numFmtId="0" fontId="8" fillId="0" borderId="0" xfId="3"/>
    <xf numFmtId="0" fontId="11" fillId="0" borderId="0" xfId="3" applyFont="1" applyAlignment="1">
      <alignment horizontal="left"/>
    </xf>
    <xf numFmtId="0" fontId="12" fillId="0" borderId="0" xfId="3" applyFont="1"/>
    <xf numFmtId="0" fontId="13" fillId="0" borderId="0" xfId="3" applyFont="1"/>
    <xf numFmtId="0" fontId="13" fillId="7" borderId="0" xfId="3" applyFont="1" applyFill="1"/>
    <xf numFmtId="0" fontId="8" fillId="0" borderId="0" xfId="3" applyAlignment="1">
      <alignment horizontal="left"/>
    </xf>
    <xf numFmtId="0" fontId="14" fillId="0" borderId="0" xfId="3" applyFont="1"/>
    <xf numFmtId="0" fontId="15" fillId="0" borderId="0" xfId="3" applyFont="1"/>
    <xf numFmtId="0" fontId="17" fillId="0" borderId="0" xfId="3" applyFont="1"/>
    <xf numFmtId="0" fontId="8" fillId="0" borderId="20" xfId="3" applyBorder="1"/>
    <xf numFmtId="15" fontId="8" fillId="0" borderId="0" xfId="3" applyNumberFormat="1" applyAlignment="1">
      <alignment horizontal="left"/>
    </xf>
    <xf numFmtId="0" fontId="8" fillId="0" borderId="13" xfId="3" applyBorder="1" applyAlignment="1">
      <alignment horizontal="left"/>
    </xf>
    <xf numFmtId="0" fontId="8" fillId="7" borderId="20" xfId="3" applyFill="1" applyBorder="1"/>
    <xf numFmtId="0" fontId="8" fillId="7" borderId="0" xfId="3" applyFill="1" applyAlignment="1">
      <alignment horizontal="left"/>
    </xf>
    <xf numFmtId="0" fontId="8" fillId="7" borderId="13" xfId="3" applyFill="1" applyBorder="1" applyAlignment="1">
      <alignment horizontal="left"/>
    </xf>
    <xf numFmtId="0" fontId="8" fillId="0" borderId="20" xfId="3" applyBorder="1" applyAlignment="1">
      <alignment wrapText="1"/>
    </xf>
    <xf numFmtId="16" fontId="8" fillId="0" borderId="13" xfId="3" applyNumberFormat="1" applyBorder="1" applyAlignment="1">
      <alignment horizontal="left"/>
    </xf>
    <xf numFmtId="16" fontId="8" fillId="0" borderId="13" xfId="3" applyNumberFormat="1" applyBorder="1"/>
    <xf numFmtId="0" fontId="8" fillId="0" borderId="22" xfId="3" applyBorder="1"/>
    <xf numFmtId="0" fontId="8" fillId="0" borderId="1" xfId="3" applyBorder="1" applyAlignment="1">
      <alignment horizontal="left"/>
    </xf>
    <xf numFmtId="0" fontId="13" fillId="9" borderId="0" xfId="3" applyFont="1" applyFill="1"/>
    <xf numFmtId="0" fontId="8" fillId="9" borderId="20" xfId="3" applyFill="1" applyBorder="1"/>
    <xf numFmtId="0" fontId="8" fillId="9" borderId="13" xfId="3" applyFill="1" applyBorder="1" applyAlignment="1">
      <alignment horizontal="left"/>
    </xf>
    <xf numFmtId="0" fontId="0" fillId="0" borderId="21" xfId="0" applyBorder="1" applyAlignment="1">
      <alignment horizontal="center" vertical="center"/>
    </xf>
    <xf numFmtId="0" fontId="8" fillId="10" borderId="20" xfId="3" applyFill="1" applyBorder="1" applyAlignment="1">
      <alignment wrapText="1"/>
    </xf>
    <xf numFmtId="0" fontId="13" fillId="10" borderId="0" xfId="3" applyFont="1" applyFill="1"/>
    <xf numFmtId="0" fontId="8" fillId="0" borderId="0" xfId="3" applyAlignment="1">
      <alignment horizontal="center" vertical="center"/>
    </xf>
    <xf numFmtId="0" fontId="8" fillId="0" borderId="28" xfId="3" applyBorder="1" applyAlignment="1">
      <alignment horizontal="center" vertical="center"/>
    </xf>
    <xf numFmtId="0" fontId="0" fillId="0" borderId="17" xfId="0" applyBorder="1" applyAlignment="1">
      <alignment horizontal="left" wrapText="1" indent="2"/>
    </xf>
    <xf numFmtId="0" fontId="0" fillId="0" borderId="13" xfId="0" applyBorder="1" applyAlignment="1">
      <alignment horizontal="left" wrapText="1" indent="2"/>
    </xf>
    <xf numFmtId="0" fontId="0" fillId="0" borderId="0" xfId="0" applyAlignment="1">
      <alignment horizontal="left" wrapText="1" indent="2"/>
    </xf>
    <xf numFmtId="0" fontId="7" fillId="0" borderId="0" xfId="0" applyFont="1" applyAlignment="1">
      <alignment wrapText="1"/>
    </xf>
    <xf numFmtId="0" fontId="0" fillId="0" borderId="0" xfId="0" applyAlignment="1">
      <alignment horizontal="left" wrapText="1"/>
    </xf>
    <xf numFmtId="0" fontId="0" fillId="0" borderId="30" xfId="0" applyBorder="1"/>
    <xf numFmtId="0" fontId="0" fillId="0" borderId="31" xfId="0" applyBorder="1" applyAlignment="1">
      <alignment horizontal="center"/>
    </xf>
    <xf numFmtId="0" fontId="0" fillId="0" borderId="32" xfId="0" applyBorder="1" applyAlignment="1">
      <alignment horizontal="center"/>
    </xf>
    <xf numFmtId="16" fontId="8" fillId="0" borderId="0" xfId="3" applyNumberFormat="1" applyAlignment="1">
      <alignment horizontal="left"/>
    </xf>
    <xf numFmtId="0" fontId="9" fillId="0" borderId="0" xfId="3" applyFont="1" applyAlignment="1">
      <alignment horizontal="left"/>
    </xf>
    <xf numFmtId="0" fontId="10" fillId="3" borderId="0" xfId="3" applyFont="1" applyFill="1"/>
    <xf numFmtId="0" fontId="0" fillId="9" borderId="24" xfId="0" applyFill="1" applyBorder="1" applyAlignment="1">
      <alignment horizontal="center"/>
    </xf>
    <xf numFmtId="0" fontId="0" fillId="4" borderId="24" xfId="0" applyFill="1" applyBorder="1"/>
    <xf numFmtId="0" fontId="0" fillId="10" borderId="19" xfId="0" applyFill="1" applyBorder="1"/>
    <xf numFmtId="0" fontId="7" fillId="0" borderId="13" xfId="0" applyFont="1" applyBorder="1" applyAlignment="1">
      <alignment wrapText="1"/>
    </xf>
    <xf numFmtId="0" fontId="0" fillId="0" borderId="13" xfId="0" applyBorder="1" applyAlignment="1">
      <alignment horizontal="left" wrapText="1"/>
    </xf>
    <xf numFmtId="0" fontId="18" fillId="0" borderId="0" xfId="3" applyFont="1"/>
    <xf numFmtId="0" fontId="8" fillId="7" borderId="28" xfId="3" applyFill="1" applyBorder="1" applyAlignment="1">
      <alignment horizontal="center" vertical="center"/>
    </xf>
    <xf numFmtId="0" fontId="8" fillId="0" borderId="23" xfId="3" applyBorder="1" applyAlignment="1">
      <alignment horizontal="left"/>
    </xf>
    <xf numFmtId="0" fontId="10" fillId="3" borderId="13" xfId="3" applyFont="1" applyFill="1" applyBorder="1" applyAlignment="1">
      <alignment horizontal="left"/>
    </xf>
    <xf numFmtId="0" fontId="0" fillId="0" borderId="22" xfId="0" applyBorder="1" applyAlignment="1">
      <alignment horizontal="center" vertical="center"/>
    </xf>
    <xf numFmtId="0" fontId="7" fillId="0" borderId="8" xfId="0" applyFont="1" applyBorder="1" applyAlignment="1">
      <alignment wrapText="1"/>
    </xf>
    <xf numFmtId="0" fontId="7" fillId="0" borderId="33" xfId="0" applyFont="1" applyBorder="1" applyAlignment="1">
      <alignment wrapText="1"/>
    </xf>
    <xf numFmtId="0" fontId="0" fillId="0" borderId="34" xfId="0" applyBorder="1" applyAlignment="1">
      <alignment horizontal="left" wrapText="1"/>
    </xf>
    <xf numFmtId="0" fontId="0" fillId="0" borderId="34" xfId="0" applyBorder="1" applyAlignment="1">
      <alignment horizontal="left" wrapText="1" indent="2"/>
    </xf>
    <xf numFmtId="0" fontId="0" fillId="0" borderId="34" xfId="0" applyBorder="1" applyAlignment="1">
      <alignment wrapText="1"/>
    </xf>
    <xf numFmtId="0" fontId="0" fillId="0" borderId="34" xfId="0" applyBorder="1"/>
    <xf numFmtId="0" fontId="0" fillId="0" borderId="35" xfId="0" applyBorder="1"/>
    <xf numFmtId="0" fontId="0" fillId="0" borderId="6" xfId="0" applyBorder="1" applyAlignment="1">
      <alignment horizontal="right" vertical="center" wrapText="1"/>
    </xf>
    <xf numFmtId="164" fontId="0" fillId="0" borderId="6" xfId="0" applyNumberFormat="1" applyBorder="1" applyAlignment="1">
      <alignment horizontal="right" wrapText="1"/>
    </xf>
    <xf numFmtId="164" fontId="0" fillId="0" borderId="6" xfId="0" applyNumberFormat="1" applyBorder="1" applyAlignment="1">
      <alignment horizontal="right"/>
    </xf>
    <xf numFmtId="0" fontId="3" fillId="0" borderId="2" xfId="0" applyFont="1" applyBorder="1" applyAlignment="1">
      <alignment horizontal="left"/>
    </xf>
    <xf numFmtId="0" fontId="0" fillId="0" borderId="1" xfId="0" applyBorder="1" applyAlignment="1">
      <alignment horizontal="left" wrapText="1"/>
    </xf>
    <xf numFmtId="0" fontId="0" fillId="6" borderId="0" xfId="0" applyFill="1" applyAlignment="1">
      <alignment horizontal="left"/>
    </xf>
    <xf numFmtId="0" fontId="0" fillId="0" borderId="0" xfId="0" applyAlignment="1">
      <alignment horizontal="left" vertical="center" wrapText="1"/>
    </xf>
    <xf numFmtId="0" fontId="3" fillId="0" borderId="18" xfId="0" applyFont="1" applyBorder="1" applyAlignment="1">
      <alignment horizontal="center" vertical="center" wrapText="1"/>
    </xf>
    <xf numFmtId="0" fontId="0" fillId="0" borderId="0" xfId="0" applyAlignment="1">
      <alignment horizontal="left"/>
    </xf>
    <xf numFmtId="0" fontId="7" fillId="0" borderId="36" xfId="0" applyFont="1" applyBorder="1" applyAlignment="1">
      <alignment wrapText="1"/>
    </xf>
    <xf numFmtId="0" fontId="0" fillId="0" borderId="7" xfId="0" applyBorder="1" applyAlignment="1">
      <alignment horizontal="left" indent="2"/>
    </xf>
    <xf numFmtId="0" fontId="0" fillId="0" borderId="7" xfId="0" applyBorder="1" applyAlignment="1">
      <alignment wrapText="1"/>
    </xf>
    <xf numFmtId="0" fontId="0" fillId="0" borderId="33" xfId="0" applyBorder="1"/>
    <xf numFmtId="164" fontId="0" fillId="0" borderId="34" xfId="0" applyNumberFormat="1" applyBorder="1"/>
    <xf numFmtId="9" fontId="0" fillId="0" borderId="34" xfId="2" applyFont="1" applyBorder="1"/>
    <xf numFmtId="1" fontId="0" fillId="0" borderId="34" xfId="0" applyNumberFormat="1" applyBorder="1"/>
    <xf numFmtId="1" fontId="3" fillId="0" borderId="0" xfId="0" applyNumberFormat="1" applyFont="1"/>
    <xf numFmtId="0" fontId="0" fillId="0" borderId="0" xfId="0" applyAlignment="1">
      <alignment horizontal="left" indent="2"/>
    </xf>
    <xf numFmtId="164" fontId="0" fillId="0" borderId="0" xfId="1" applyNumberFormat="1" applyFont="1" applyBorder="1" applyAlignment="1">
      <alignment horizontal="center" vertical="center"/>
    </xf>
    <xf numFmtId="164" fontId="0" fillId="0" borderId="0" xfId="1" applyNumberFormat="1" applyFont="1" applyBorder="1" applyAlignment="1">
      <alignment horizontal="right"/>
    </xf>
    <xf numFmtId="43" fontId="0" fillId="0" borderId="0" xfId="0" applyNumberFormat="1"/>
    <xf numFmtId="9" fontId="0" fillId="0" borderId="0" xfId="2" applyFont="1" applyBorder="1" applyAlignment="1">
      <alignment horizontal="right"/>
    </xf>
    <xf numFmtId="164" fontId="0" fillId="0" borderId="0" xfId="0" applyNumberFormat="1" applyAlignment="1">
      <alignment horizontal="left" indent="3"/>
    </xf>
    <xf numFmtId="1" fontId="0" fillId="0" borderId="0" xfId="0" applyNumberFormat="1" applyAlignment="1">
      <alignment horizontal="right"/>
    </xf>
    <xf numFmtId="43" fontId="0" fillId="0" borderId="0" xfId="0" applyNumberFormat="1" applyAlignment="1">
      <alignment horizontal="right"/>
    </xf>
    <xf numFmtId="164" fontId="0" fillId="0" borderId="0" xfId="0" applyNumberFormat="1" applyAlignment="1">
      <alignment horizontal="right"/>
    </xf>
    <xf numFmtId="165" fontId="0" fillId="0" borderId="0" xfId="1" applyNumberFormat="1" applyFont="1" applyBorder="1" applyAlignment="1">
      <alignment horizontal="right"/>
    </xf>
    <xf numFmtId="0" fontId="3" fillId="0" borderId="0" xfId="0" applyFont="1" applyAlignment="1">
      <alignment horizontal="center"/>
    </xf>
    <xf numFmtId="0" fontId="0" fillId="0" borderId="34" xfId="0" applyBorder="1" applyAlignment="1">
      <alignment horizontal="left" indent="2"/>
    </xf>
    <xf numFmtId="0" fontId="0" fillId="0" borderId="37" xfId="0" applyBorder="1"/>
    <xf numFmtId="0" fontId="19" fillId="0" borderId="0" xfId="0" applyFont="1"/>
    <xf numFmtId="0" fontId="0" fillId="0" borderId="26" xfId="0" applyBorder="1"/>
    <xf numFmtId="0" fontId="3" fillId="0" borderId="23" xfId="0" applyFont="1" applyBorder="1" applyAlignment="1">
      <alignment horizontal="right"/>
    </xf>
    <xf numFmtId="1" fontId="3" fillId="0" borderId="0" xfId="0" applyNumberFormat="1" applyFont="1" applyAlignment="1">
      <alignment horizontal="right"/>
    </xf>
    <xf numFmtId="0" fontId="8" fillId="0" borderId="13" xfId="4" applyFont="1" applyFill="1" applyBorder="1" applyAlignment="1">
      <alignment horizontal="left"/>
    </xf>
    <xf numFmtId="9" fontId="0" fillId="0" borderId="0" xfId="2" applyFont="1"/>
    <xf numFmtId="1" fontId="0" fillId="0" borderId="21" xfId="0" applyNumberFormat="1" applyBorder="1"/>
    <xf numFmtId="166" fontId="0" fillId="0" borderId="21" xfId="0" applyNumberFormat="1" applyBorder="1"/>
    <xf numFmtId="9" fontId="0" fillId="0" borderId="0" xfId="2" applyFont="1" applyBorder="1"/>
    <xf numFmtId="0" fontId="0" fillId="0" borderId="38" xfId="0" applyBorder="1"/>
    <xf numFmtId="9" fontId="0" fillId="0" borderId="35" xfId="2" applyFont="1" applyBorder="1"/>
    <xf numFmtId="0" fontId="8" fillId="0" borderId="23" xfId="3" applyBorder="1"/>
    <xf numFmtId="0" fontId="8" fillId="0" borderId="29" xfId="3" applyBorder="1" applyAlignment="1">
      <alignment horizontal="left"/>
    </xf>
    <xf numFmtId="0" fontId="17" fillId="8" borderId="0" xfId="3" applyFont="1" applyFill="1" applyAlignment="1">
      <alignment horizontal="left" vertical="center" wrapText="1"/>
    </xf>
    <xf numFmtId="0" fontId="3" fillId="0" borderId="20" xfId="0" applyFont="1" applyBorder="1" applyAlignment="1">
      <alignment horizontal="right" vertical="center"/>
    </xf>
    <xf numFmtId="0" fontId="8" fillId="0" borderId="13" xfId="3" applyBorder="1" applyAlignment="1">
      <alignment horizontal="center" vertical="center"/>
    </xf>
    <xf numFmtId="0" fontId="8" fillId="0" borderId="23" xfId="3" applyBorder="1" applyAlignment="1">
      <alignment horizontal="center" vertical="center"/>
    </xf>
    <xf numFmtId="9" fontId="0" fillId="0" borderId="20" xfId="2" applyFont="1" applyBorder="1"/>
    <xf numFmtId="0" fontId="13" fillId="0" borderId="20" xfId="3" applyFont="1" applyBorder="1"/>
    <xf numFmtId="0" fontId="3" fillId="0" borderId="0" xfId="0" applyFont="1" applyAlignment="1">
      <alignment vertical="center"/>
    </xf>
    <xf numFmtId="0" fontId="3" fillId="0" borderId="0" xfId="0" applyFont="1" applyAlignment="1">
      <alignment wrapText="1"/>
    </xf>
    <xf numFmtId="167" fontId="0" fillId="0" borderId="0" xfId="0" applyNumberFormat="1" applyAlignment="1">
      <alignment horizontal="center"/>
    </xf>
    <xf numFmtId="0" fontId="0" fillId="0" borderId="25" xfId="0" applyBorder="1" applyAlignment="1">
      <alignment horizontal="center"/>
    </xf>
    <xf numFmtId="0" fontId="0" fillId="0" borderId="19" xfId="0" applyBorder="1" applyAlignment="1">
      <alignment horizontal="center"/>
    </xf>
    <xf numFmtId="0" fontId="0" fillId="0" borderId="13" xfId="0" applyBorder="1" applyAlignment="1">
      <alignment horizontal="center"/>
    </xf>
    <xf numFmtId="0" fontId="0" fillId="11" borderId="21" xfId="0" applyFill="1" applyBorder="1"/>
    <xf numFmtId="0" fontId="0" fillId="7" borderId="29" xfId="0" applyFill="1" applyBorder="1"/>
    <xf numFmtId="0" fontId="0" fillId="0" borderId="28" xfId="0" applyBorder="1" applyAlignment="1">
      <alignment wrapText="1"/>
    </xf>
    <xf numFmtId="0" fontId="0" fillId="0" borderId="21" xfId="0" applyBorder="1" applyAlignment="1">
      <alignment wrapText="1"/>
    </xf>
    <xf numFmtId="0" fontId="21" fillId="3" borderId="1" xfId="0" applyFont="1" applyFill="1" applyBorder="1"/>
    <xf numFmtId="167" fontId="0" fillId="0" borderId="23" xfId="0" applyNumberFormat="1" applyBorder="1" applyAlignment="1">
      <alignment horizontal="center"/>
    </xf>
    <xf numFmtId="167" fontId="0" fillId="7" borderId="23" xfId="0" applyNumberFormat="1" applyFill="1" applyBorder="1" applyAlignment="1">
      <alignment horizontal="center"/>
    </xf>
    <xf numFmtId="0" fontId="3" fillId="0" borderId="23" xfId="0" applyFont="1" applyBorder="1" applyAlignment="1">
      <alignment horizontal="center"/>
    </xf>
    <xf numFmtId="0" fontId="3" fillId="0" borderId="27" xfId="0" applyFont="1" applyBorder="1" applyAlignment="1">
      <alignment horizontal="center"/>
    </xf>
    <xf numFmtId="167" fontId="0" fillId="7" borderId="0" xfId="0" applyNumberFormat="1" applyFill="1" applyAlignment="1">
      <alignment horizontal="center"/>
    </xf>
    <xf numFmtId="0" fontId="3" fillId="0" borderId="13" xfId="0" applyFont="1" applyBorder="1" applyAlignment="1">
      <alignment horizontal="center"/>
    </xf>
    <xf numFmtId="167" fontId="0" fillId="12" borderId="0" xfId="0" applyNumberFormat="1" applyFill="1" applyAlignment="1">
      <alignment horizontal="center"/>
    </xf>
    <xf numFmtId="167" fontId="0" fillId="0" borderId="1" xfId="0" applyNumberForma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0" fontId="0" fillId="3" borderId="20" xfId="0" applyFill="1" applyBorder="1"/>
    <xf numFmtId="0" fontId="20" fillId="0" borderId="39" xfId="5" applyBorder="1" applyAlignment="1">
      <alignment wrapText="1"/>
    </xf>
    <xf numFmtId="0" fontId="20" fillId="0" borderId="28" xfId="5" applyBorder="1" applyAlignment="1">
      <alignment wrapText="1"/>
    </xf>
    <xf numFmtId="0" fontId="20" fillId="0" borderId="29" xfId="5" applyBorder="1" applyAlignment="1">
      <alignment wrapText="1"/>
    </xf>
    <xf numFmtId="0" fontId="0" fillId="0" borderId="19" xfId="0" applyBorder="1"/>
    <xf numFmtId="0" fontId="0" fillId="0" borderId="24" xfId="0" applyBorder="1"/>
    <xf numFmtId="0" fontId="3" fillId="0" borderId="25" xfId="0" applyFont="1" applyBorder="1" applyAlignment="1">
      <alignment horizontal="center"/>
    </xf>
    <xf numFmtId="0" fontId="3" fillId="0" borderId="19" xfId="0" applyFont="1" applyBorder="1" applyAlignment="1">
      <alignment horizontal="center"/>
    </xf>
    <xf numFmtId="0" fontId="3" fillId="0" borderId="24" xfId="0" applyFont="1" applyBorder="1" applyAlignment="1">
      <alignment horizontal="center"/>
    </xf>
    <xf numFmtId="0" fontId="0" fillId="13" borderId="21" xfId="0" applyFill="1" applyBorder="1"/>
    <xf numFmtId="0" fontId="8" fillId="13" borderId="1" xfId="3" applyFill="1" applyBorder="1"/>
    <xf numFmtId="0" fontId="8" fillId="13" borderId="14" xfId="3" applyFill="1" applyBorder="1" applyAlignment="1">
      <alignment horizontal="left"/>
    </xf>
    <xf numFmtId="0" fontId="8" fillId="13" borderId="14" xfId="3" applyFill="1" applyBorder="1" applyAlignment="1">
      <alignment horizontal="center" vertical="center"/>
    </xf>
    <xf numFmtId="0" fontId="5" fillId="0" borderId="13" xfId="0" applyFont="1" applyBorder="1" applyAlignment="1">
      <alignment horizontal="center" vertical="center"/>
    </xf>
    <xf numFmtId="0" fontId="8" fillId="10" borderId="0" xfId="3" applyFill="1" applyAlignment="1">
      <alignment horizontal="left"/>
    </xf>
    <xf numFmtId="0" fontId="0" fillId="0" borderId="23" xfId="0" applyBorder="1" applyAlignment="1">
      <alignment horizontal="center" vertical="center"/>
    </xf>
    <xf numFmtId="0" fontId="3" fillId="0" borderId="22" xfId="0" applyFont="1" applyBorder="1" applyAlignment="1">
      <alignment horizontal="center"/>
    </xf>
    <xf numFmtId="0" fontId="22" fillId="0" borderId="0" xfId="0" applyFont="1"/>
    <xf numFmtId="0" fontId="23" fillId="0" borderId="0" xfId="0" applyFont="1" applyAlignment="1">
      <alignment vertical="center" wrapText="1"/>
    </xf>
    <xf numFmtId="0" fontId="24" fillId="7" borderId="0" xfId="0" applyFont="1" applyFill="1"/>
    <xf numFmtId="0" fontId="25" fillId="0" borderId="0" xfId="0" applyFont="1"/>
    <xf numFmtId="0" fontId="20" fillId="0" borderId="0" xfId="5" applyAlignment="1">
      <alignment wrapText="1"/>
    </xf>
    <xf numFmtId="0" fontId="22" fillId="0" borderId="0" xfId="0" applyFont="1" applyAlignment="1">
      <alignment wrapText="1"/>
    </xf>
    <xf numFmtId="0" fontId="0" fillId="7" borderId="0" xfId="0" applyFill="1" applyAlignment="1">
      <alignment horizontal="center"/>
    </xf>
    <xf numFmtId="167" fontId="0" fillId="7" borderId="1" xfId="0" applyNumberFormat="1" applyFill="1" applyBorder="1" applyAlignment="1">
      <alignment horizontal="center"/>
    </xf>
    <xf numFmtId="168" fontId="0" fillId="0" borderId="0" xfId="0" applyNumberFormat="1"/>
    <xf numFmtId="0" fontId="8" fillId="0" borderId="0" xfId="3" applyAlignment="1">
      <alignment wrapText="1"/>
    </xf>
    <xf numFmtId="0" fontId="8" fillId="0" borderId="0" xfId="3" applyAlignment="1">
      <alignment horizontal="center" vertical="center" wrapText="1"/>
    </xf>
    <xf numFmtId="0" fontId="8" fillId="0" borderId="14" xfId="3" applyBorder="1" applyAlignment="1">
      <alignment horizontal="left"/>
    </xf>
    <xf numFmtId="0" fontId="8" fillId="10" borderId="13" xfId="3" applyFill="1" applyBorder="1" applyAlignment="1">
      <alignment horizontal="left"/>
    </xf>
    <xf numFmtId="0" fontId="0" fillId="0" borderId="20" xfId="0" applyBorder="1" applyAlignment="1">
      <alignment vertical="center"/>
    </xf>
    <xf numFmtId="0" fontId="0" fillId="0" borderId="20" xfId="0" applyBorder="1" applyAlignment="1">
      <alignment horizontal="center" vertical="center"/>
    </xf>
    <xf numFmtId="0" fontId="0" fillId="0" borderId="1" xfId="0" applyBorder="1" applyAlignment="1">
      <alignment horizontal="left"/>
    </xf>
    <xf numFmtId="0" fontId="20" fillId="0" borderId="20" xfId="5" applyBorder="1" applyAlignment="1">
      <alignment wrapText="1"/>
    </xf>
    <xf numFmtId="167" fontId="0" fillId="0" borderId="20" xfId="0" applyNumberFormat="1" applyBorder="1" applyAlignment="1">
      <alignment horizontal="center"/>
    </xf>
    <xf numFmtId="0" fontId="3" fillId="0" borderId="13" xfId="0" applyFont="1" applyBorder="1"/>
    <xf numFmtId="167" fontId="0" fillId="0" borderId="22" xfId="0" applyNumberFormat="1" applyBorder="1" applyAlignment="1">
      <alignment horizontal="center"/>
    </xf>
    <xf numFmtId="0" fontId="0" fillId="0" borderId="26" xfId="0" applyBorder="1" applyAlignment="1">
      <alignment vertical="center"/>
    </xf>
    <xf numFmtId="0" fontId="20" fillId="0" borderId="20" xfId="5" applyBorder="1" applyAlignment="1">
      <alignment horizontal="center" vertical="center"/>
    </xf>
    <xf numFmtId="0" fontId="20" fillId="0" borderId="0" xfId="5" applyBorder="1" applyAlignment="1">
      <alignment horizontal="center" vertical="center"/>
    </xf>
    <xf numFmtId="0" fontId="20" fillId="0" borderId="22" xfId="5" applyBorder="1" applyAlignment="1">
      <alignment horizontal="center" vertical="center"/>
    </xf>
    <xf numFmtId="0" fontId="20" fillId="0" borderId="1" xfId="5" applyBorder="1" applyAlignment="1">
      <alignment horizontal="center" vertical="center"/>
    </xf>
    <xf numFmtId="0" fontId="0" fillId="0" borderId="20" xfId="0" applyBorder="1" applyAlignment="1">
      <alignment horizontal="center" vertical="center" wrapText="1"/>
    </xf>
    <xf numFmtId="0" fontId="0" fillId="0" borderId="13" xfId="0"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wrapText="1"/>
    </xf>
    <xf numFmtId="0" fontId="20" fillId="0" borderId="13" xfId="5" applyBorder="1" applyAlignment="1">
      <alignment horizontal="center" vertical="center"/>
    </xf>
    <xf numFmtId="0" fontId="0" fillId="0" borderId="0" xfId="0" applyAlignment="1">
      <alignment horizontal="center" vertical="center" wrapText="1"/>
    </xf>
    <xf numFmtId="0" fontId="0" fillId="0" borderId="22"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24" xfId="0" applyFill="1" applyBorder="1" applyAlignment="1">
      <alignment horizontal="center"/>
    </xf>
    <xf numFmtId="0" fontId="20" fillId="0" borderId="26" xfId="5" applyBorder="1" applyAlignment="1">
      <alignment horizontal="center" vertical="center"/>
    </xf>
    <xf numFmtId="0" fontId="20" fillId="0" borderId="23" xfId="5" applyBorder="1" applyAlignment="1">
      <alignment horizontal="center" vertical="center"/>
    </xf>
    <xf numFmtId="0" fontId="20" fillId="0" borderId="27" xfId="5" applyBorder="1" applyAlignment="1">
      <alignment horizontal="center" vertical="center"/>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3"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5" xfId="0" applyBorder="1" applyAlignment="1">
      <alignment horizontal="center"/>
    </xf>
    <xf numFmtId="0" fontId="0" fillId="0" borderId="19" xfId="0" applyBorder="1" applyAlignment="1">
      <alignment horizontal="center"/>
    </xf>
    <xf numFmtId="0" fontId="0" fillId="0" borderId="24" xfId="0" applyBorder="1" applyAlignment="1">
      <alignment horizontal="center"/>
    </xf>
    <xf numFmtId="0" fontId="2" fillId="3" borderId="0" xfId="0" applyFont="1" applyFill="1" applyAlignment="1">
      <alignment horizontal="left"/>
    </xf>
    <xf numFmtId="0" fontId="2" fillId="3" borderId="23" xfId="0" applyFont="1" applyFill="1" applyBorder="1" applyAlignment="1">
      <alignment horizontal="center" vertical="center"/>
    </xf>
    <xf numFmtId="0" fontId="2" fillId="3" borderId="0" xfId="0" applyFont="1" applyFill="1" applyAlignment="1">
      <alignment horizontal="center" vertical="center"/>
    </xf>
    <xf numFmtId="0" fontId="3" fillId="0" borderId="0" xfId="0" applyFont="1" applyAlignment="1">
      <alignment horizontal="center" vertical="center" wrapText="1"/>
    </xf>
    <xf numFmtId="0" fontId="0" fillId="0" borderId="26" xfId="0" applyBorder="1" applyAlignment="1">
      <alignment horizontal="left"/>
    </xf>
    <xf numFmtId="0" fontId="0" fillId="0" borderId="27" xfId="0" applyBorder="1" applyAlignment="1">
      <alignment horizontal="left"/>
    </xf>
    <xf numFmtId="0" fontId="0" fillId="0" borderId="25" xfId="0" applyBorder="1" applyAlignment="1">
      <alignment horizontal="left"/>
    </xf>
    <xf numFmtId="0" fontId="0" fillId="0" borderId="24" xfId="0" applyBorder="1" applyAlignment="1">
      <alignment horizontal="left"/>
    </xf>
    <xf numFmtId="0" fontId="3" fillId="0" borderId="21" xfId="0" applyFont="1" applyBorder="1" applyAlignment="1">
      <alignment horizontal="center" wrapText="1"/>
    </xf>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21" xfId="0" applyFont="1" applyBorder="1" applyAlignment="1">
      <alignment horizontal="center" vertical="center"/>
    </xf>
    <xf numFmtId="0" fontId="10" fillId="3" borderId="20" xfId="3" applyFont="1" applyFill="1" applyBorder="1" applyAlignment="1">
      <alignment horizontal="left"/>
    </xf>
    <xf numFmtId="0" fontId="10" fillId="3" borderId="0" xfId="3" applyFont="1" applyFill="1" applyAlignment="1">
      <alignment horizontal="left"/>
    </xf>
    <xf numFmtId="0" fontId="8" fillId="0" borderId="0" xfId="3" applyAlignment="1">
      <alignment horizontal="left" wrapText="1"/>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wrapText="1"/>
    </xf>
    <xf numFmtId="0" fontId="0" fillId="0" borderId="24" xfId="0" applyBorder="1" applyAlignment="1">
      <alignment horizontal="center" wrapText="1"/>
    </xf>
    <xf numFmtId="0" fontId="10" fillId="3" borderId="0" xfId="3" applyFont="1" applyFill="1" applyAlignment="1">
      <alignment horizontal="left" vertical="center"/>
    </xf>
    <xf numFmtId="0" fontId="10" fillId="3" borderId="0" xfId="3" applyFont="1" applyFill="1" applyAlignment="1">
      <alignment horizontal="left" vertical="top" wrapText="1"/>
    </xf>
    <xf numFmtId="0" fontId="8" fillId="0" borderId="13" xfId="3" applyBorder="1" applyAlignment="1">
      <alignment horizontal="center" vertical="center"/>
    </xf>
    <xf numFmtId="0" fontId="10" fillId="3" borderId="20" xfId="3" applyFont="1" applyFill="1" applyBorder="1" applyAlignment="1">
      <alignment horizontal="left" vertical="center"/>
    </xf>
    <xf numFmtId="0" fontId="8" fillId="9" borderId="28" xfId="3" applyFill="1" applyBorder="1" applyAlignment="1">
      <alignment horizontal="left" vertical="center"/>
    </xf>
    <xf numFmtId="14" fontId="0" fillId="0" borderId="0" xfId="0" applyNumberFormat="1" applyFill="1" applyAlignment="1">
      <alignment horizontal="center" vertical="center"/>
    </xf>
    <xf numFmtId="14" fontId="0" fillId="0" borderId="1" xfId="0" applyNumberFormat="1" applyFill="1" applyBorder="1" applyAlignment="1">
      <alignment horizontal="center" vertical="center"/>
    </xf>
    <xf numFmtId="0" fontId="0" fillId="0" borderId="0" xfId="0" applyFill="1"/>
    <xf numFmtId="14" fontId="0" fillId="0" borderId="0" xfId="0" applyNumberFormat="1" applyFill="1" applyAlignment="1">
      <alignment horizontal="center" vertical="center" wrapText="1"/>
    </xf>
    <xf numFmtId="14" fontId="5" fillId="0" borderId="0" xfId="0" applyNumberFormat="1" applyFont="1" applyFill="1" applyAlignment="1">
      <alignment horizontal="center" vertical="center" wrapText="1"/>
    </xf>
    <xf numFmtId="0" fontId="0" fillId="0" borderId="0" xfId="0" applyFill="1" applyAlignment="1">
      <alignment wrapText="1"/>
    </xf>
    <xf numFmtId="0" fontId="3" fillId="0" borderId="0" xfId="0" applyFont="1" applyBorder="1" applyAlignment="1">
      <alignment vertical="center"/>
    </xf>
    <xf numFmtId="14" fontId="3" fillId="0" borderId="0" xfId="0" applyNumberFormat="1" applyFont="1"/>
    <xf numFmtId="14" fontId="12" fillId="0" borderId="0" xfId="0" applyNumberFormat="1" applyFont="1" applyAlignment="1">
      <alignment horizontal="center"/>
    </xf>
    <xf numFmtId="0" fontId="8" fillId="0" borderId="0" xfId="0" applyFont="1"/>
    <xf numFmtId="0" fontId="12" fillId="0" borderId="0" xfId="0" applyFont="1"/>
  </cellXfs>
  <cellStyles count="6">
    <cellStyle name="Comma" xfId="1" builtinId="3"/>
    <cellStyle name="Hyperlink" xfId="5" builtinId="8"/>
    <cellStyle name="Hyperlink 2" xfId="4" xr:uid="{90BFE94E-B3D5-4E57-A388-0690987A329B}"/>
    <cellStyle name="Normal" xfId="0" builtinId="0"/>
    <cellStyle name="Normal 2" xfId="3" xr:uid="{FDB74518-4F97-4BB6-8A2C-F8F1FCB2D273}"/>
    <cellStyle name="Percent" xfId="2" builtinId="5"/>
  </cellStyles>
  <dxfs count="8">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rgb="FF9C0006"/>
      </font>
      <fill>
        <patternFill>
          <bgColor rgb="FFFFC7CE"/>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a:t>
            </a:r>
            <a:r>
              <a:rPr lang="en-US" baseline="0"/>
              <a:t> Chair Average Comment Period Length and Federal Register Publication Lag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'Comment Period Comparison'!$C$3:$C$4</c:f>
              <c:strCache>
                <c:ptCount val="2"/>
                <c:pt idx="0">
                  <c:v>Average Federal Register Publication Lag</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'Comment Period Comparison'!$B$5:$B$7</c:f>
              <c:strCache>
                <c:ptCount val="3"/>
                <c:pt idx="0">
                  <c:v>White </c:v>
                </c:pt>
                <c:pt idx="1">
                  <c:v>Clayton </c:v>
                </c:pt>
                <c:pt idx="2">
                  <c:v>Gensler</c:v>
                </c:pt>
              </c:strCache>
            </c:strRef>
          </c:cat>
          <c:val>
            <c:numRef>
              <c:f>'Comment Period Comparison'!$C$5:$C$7</c:f>
              <c:numCache>
                <c:formatCode>0</c:formatCode>
                <c:ptCount val="3"/>
                <c:pt idx="0">
                  <c:v>13.722222222222229</c:v>
                </c:pt>
                <c:pt idx="1">
                  <c:v>27.178571428571431</c:v>
                </c:pt>
                <c:pt idx="2">
                  <c:v>20.135664682539684</c:v>
                </c:pt>
              </c:numCache>
            </c:numRef>
          </c:val>
          <c:extLst>
            <c:ext xmlns:c16="http://schemas.microsoft.com/office/drawing/2014/chart" uri="{C3380CC4-5D6E-409C-BE32-E72D297353CC}">
              <c16:uniqueId val="{00000000-9168-4D12-9AB0-CFCADC9FA995}"/>
            </c:ext>
          </c:extLst>
        </c:ser>
        <c:ser>
          <c:idx val="1"/>
          <c:order val="1"/>
          <c:tx>
            <c:strRef>
              <c:f>'Comment Period Comparison'!$D$3:$D$4</c:f>
              <c:strCache>
                <c:ptCount val="2"/>
                <c:pt idx="0">
                  <c:v>Average Comment Period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'Comment Period Comparison'!$B$5:$B$7</c:f>
              <c:strCache>
                <c:ptCount val="3"/>
                <c:pt idx="0">
                  <c:v>White </c:v>
                </c:pt>
                <c:pt idx="1">
                  <c:v>Clayton </c:v>
                </c:pt>
                <c:pt idx="2">
                  <c:v>Gensler</c:v>
                </c:pt>
              </c:strCache>
            </c:strRef>
          </c:cat>
          <c:val>
            <c:numRef>
              <c:f>'Comment Period Comparison'!$D$5:$D$7</c:f>
              <c:numCache>
                <c:formatCode>0</c:formatCode>
                <c:ptCount val="3"/>
                <c:pt idx="0" formatCode="0.0">
                  <c:v>56.5</c:v>
                </c:pt>
                <c:pt idx="1">
                  <c:v>55.928571428571431</c:v>
                </c:pt>
                <c:pt idx="2">
                  <c:v>47.317460317460316</c:v>
                </c:pt>
              </c:numCache>
            </c:numRef>
          </c:val>
          <c:extLst>
            <c:ext xmlns:c16="http://schemas.microsoft.com/office/drawing/2014/chart" uri="{C3380CC4-5D6E-409C-BE32-E72D297353CC}">
              <c16:uniqueId val="{00000001-9168-4D12-9AB0-CFCADC9FA995}"/>
            </c:ext>
          </c:extLst>
        </c:ser>
        <c:dLbls>
          <c:dLblPos val="ctr"/>
          <c:showLegendKey val="0"/>
          <c:showVal val="1"/>
          <c:showCatName val="0"/>
          <c:showSerName val="0"/>
          <c:showPercent val="0"/>
          <c:showBubbleSize val="0"/>
        </c:dLbls>
        <c:gapWidth val="150"/>
        <c:overlap val="100"/>
        <c:axId val="1859173984"/>
        <c:axId val="900397264"/>
      </c:barChart>
      <c:catAx>
        <c:axId val="1859173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397264"/>
        <c:crosses val="autoZero"/>
        <c:auto val="1"/>
        <c:lblAlgn val="ctr"/>
        <c:lblOffset val="100"/>
        <c:noMultiLvlLbl val="0"/>
      </c:catAx>
      <c:valAx>
        <c:axId val="9003972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Time</a:t>
                </a:r>
                <a:r>
                  <a:rPr lang="en-US" sz="800" baseline="0"/>
                  <a:t> Following SEC Website Publication (Days)</a:t>
                </a:r>
                <a:endParaRPr lang="en-US" sz="800"/>
              </a:p>
            </c:rich>
          </c:tx>
          <c:layout>
            <c:manualLayout>
              <c:xMode val="edge"/>
              <c:yMode val="edge"/>
              <c:x val="0.29356340299559208"/>
              <c:y val="0.8528073787596338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9173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Rule Proposals Issued During the First 30 Months of SEC Chairs' Tenures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'Proposals Comparison'!$A$6</c:f>
              <c:strCache>
                <c:ptCount val="1"/>
                <c:pt idx="0">
                  <c:v>Gary Gensler</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8"/>
              <c:layout>
                <c:manualLayout>
                  <c:x val="-3.0552864783562783E-2"/>
                  <c:y val="-2.4690031473981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'Proposals Comparison'!$C$3:$M$3</c15:sqref>
                  </c15:fullRef>
                </c:ext>
              </c:extLst>
              <c:f>'Proposals Comparison'!$C$3:$L$3</c:f>
              <c:strCache>
                <c:ptCount val="10"/>
                <c:pt idx="1">
                  <c:v>Month 6</c:v>
                </c:pt>
                <c:pt idx="3">
                  <c:v>Month 12</c:v>
                </c:pt>
                <c:pt idx="5">
                  <c:v>Month 18</c:v>
                </c:pt>
                <c:pt idx="7">
                  <c:v>Month 24</c:v>
                </c:pt>
                <c:pt idx="9">
                  <c:v>Month 30</c:v>
                </c:pt>
              </c:strCache>
            </c:strRef>
          </c:cat>
          <c:val>
            <c:numRef>
              <c:extLst>
                <c:ext xmlns:c15="http://schemas.microsoft.com/office/drawing/2012/chart" uri="{02D57815-91ED-43cb-92C2-25804820EDAC}">
                  <c15:fullRef>
                    <c15:sqref>'Proposals Comparison'!$C$6:$M$6</c15:sqref>
                  </c15:fullRef>
                </c:ext>
              </c:extLst>
              <c:f>'Proposals Comparison'!$C$6:$L$6</c:f>
              <c:numCache>
                <c:formatCode>General</c:formatCode>
                <c:ptCount val="10"/>
                <c:pt idx="0">
                  <c:v>0</c:v>
                </c:pt>
                <c:pt idx="1">
                  <c:v>1</c:v>
                </c:pt>
                <c:pt idx="2">
                  <c:v>10</c:v>
                </c:pt>
                <c:pt idx="3">
                  <c:v>24</c:v>
                </c:pt>
                <c:pt idx="4">
                  <c:v>26</c:v>
                </c:pt>
                <c:pt idx="5">
                  <c:v>31</c:v>
                </c:pt>
                <c:pt idx="6">
                  <c:v>38</c:v>
                </c:pt>
                <c:pt idx="7">
                  <c:v>44</c:v>
                </c:pt>
                <c:pt idx="8">
                  <c:v>47</c:v>
                </c:pt>
                <c:pt idx="9">
                  <c:v>52</c:v>
                </c:pt>
              </c:numCache>
            </c:numRef>
          </c:val>
          <c:smooth val="0"/>
          <c:extLst>
            <c:ext xmlns:c16="http://schemas.microsoft.com/office/drawing/2014/chart" uri="{C3380CC4-5D6E-409C-BE32-E72D297353CC}">
              <c16:uniqueId val="{00000000-01B2-40C6-B02D-879272D583CC}"/>
            </c:ext>
          </c:extLst>
        </c:ser>
        <c:ser>
          <c:idx val="1"/>
          <c:order val="1"/>
          <c:tx>
            <c:strRef>
              <c:f>'Proposals Comparison'!$A$5</c:f>
              <c:strCache>
                <c:ptCount val="1"/>
                <c:pt idx="0">
                  <c:v>Jay Clayton</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2"/>
              <c:layout>
                <c:manualLayout>
                  <c:x val="-1.6923016483238955E-2"/>
                  <c:y val="2.0387815056985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B2-40C6-B02D-879272D583CC}"/>
                </c:ext>
              </c:extLst>
            </c:dLbl>
            <c:dLbl>
              <c:idx val="3"/>
              <c:layout>
                <c:manualLayout>
                  <c:x val="-2.7649950835791543E-2"/>
                  <c:y val="-1.8636576918174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B2-40C6-B02D-879272D583CC}"/>
                </c:ext>
              </c:extLst>
            </c:dLbl>
            <c:dLbl>
              <c:idx val="4"/>
              <c:layout>
                <c:manualLayout>
                  <c:x val="-2.1406884011202092E-2"/>
                  <c:y val="-2.8682693060830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B2-40C6-B02D-879272D583CC}"/>
                </c:ext>
              </c:extLst>
            </c:dLbl>
            <c:dLbl>
              <c:idx val="5"/>
              <c:layout>
                <c:manualLayout>
                  <c:x val="-2.0865748873336663E-2"/>
                  <c:y val="-3.14847930913892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1B2-40C6-B02D-879272D583CC}"/>
                </c:ext>
              </c:extLst>
            </c:dLbl>
            <c:dLbl>
              <c:idx val="8"/>
              <c:layout>
                <c:manualLayout>
                  <c:x val="-3.5892853818804561E-2"/>
                  <c:y val="-3.0352960266163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'Proposals Comparison'!$C$3:$M$3</c15:sqref>
                  </c15:fullRef>
                </c:ext>
              </c:extLst>
              <c:f>'Proposals Comparison'!$C$3:$L$3</c:f>
              <c:strCache>
                <c:ptCount val="10"/>
                <c:pt idx="1">
                  <c:v>Month 6</c:v>
                </c:pt>
                <c:pt idx="3">
                  <c:v>Month 12</c:v>
                </c:pt>
                <c:pt idx="5">
                  <c:v>Month 18</c:v>
                </c:pt>
                <c:pt idx="7">
                  <c:v>Month 24</c:v>
                </c:pt>
                <c:pt idx="9">
                  <c:v>Month 30</c:v>
                </c:pt>
              </c:strCache>
            </c:strRef>
          </c:cat>
          <c:val>
            <c:numRef>
              <c:extLst>
                <c:ext xmlns:c15="http://schemas.microsoft.com/office/drawing/2012/chart" uri="{02D57815-91ED-43cb-92C2-25804820EDAC}">
                  <c15:fullRef>
                    <c15:sqref>'Proposals Comparison'!$C$5:$M$5</c15:sqref>
                  </c15:fullRef>
                </c:ext>
              </c:extLst>
              <c:f>'Proposals Comparison'!$C$5:$L$5</c:f>
              <c:numCache>
                <c:formatCode>General</c:formatCode>
                <c:ptCount val="10"/>
                <c:pt idx="0">
                  <c:v>0</c:v>
                </c:pt>
                <c:pt idx="1">
                  <c:v>2</c:v>
                </c:pt>
                <c:pt idx="2">
                  <c:v>3</c:v>
                </c:pt>
                <c:pt idx="3">
                  <c:v>5</c:v>
                </c:pt>
                <c:pt idx="4">
                  <c:v>14</c:v>
                </c:pt>
                <c:pt idx="5">
                  <c:v>18</c:v>
                </c:pt>
                <c:pt idx="6">
                  <c:v>21</c:v>
                </c:pt>
                <c:pt idx="7">
                  <c:v>24</c:v>
                </c:pt>
                <c:pt idx="8">
                  <c:v>27</c:v>
                </c:pt>
                <c:pt idx="9">
                  <c:v>35</c:v>
                </c:pt>
              </c:numCache>
            </c:numRef>
          </c:val>
          <c:smooth val="0"/>
          <c:extLst>
            <c:ext xmlns:c16="http://schemas.microsoft.com/office/drawing/2014/chart" uri="{C3380CC4-5D6E-409C-BE32-E72D297353CC}">
              <c16:uniqueId val="{00000001-01B2-40C6-B02D-879272D583CC}"/>
            </c:ext>
          </c:extLst>
        </c:ser>
        <c:ser>
          <c:idx val="2"/>
          <c:order val="2"/>
          <c:tx>
            <c:strRef>
              <c:f>'Proposals Comparison'!$A$4</c:f>
              <c:strCache>
                <c:ptCount val="1"/>
                <c:pt idx="0">
                  <c:v>Mary Jo White</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dLbl>
              <c:idx val="2"/>
              <c:layout>
                <c:manualLayout>
                  <c:x val="-4.3006830133404195E-3"/>
                  <c:y val="1.4988587509914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B2-40C6-B02D-879272D583CC}"/>
                </c:ext>
              </c:extLst>
            </c:dLbl>
            <c:dLbl>
              <c:idx val="3"/>
              <c:layout>
                <c:manualLayout>
                  <c:x val="-2.7649950835791543E-2"/>
                  <c:y val="-2.437751505075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1B2-40C6-B02D-879272D583CC}"/>
                </c:ext>
              </c:extLst>
            </c:dLbl>
            <c:dLbl>
              <c:idx val="4"/>
              <c:layout>
                <c:manualLayout>
                  <c:x val="-1.9964418203961141E-2"/>
                  <c:y val="3.4542832967258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99-4C9F-92FA-98E0ABED2404}"/>
                </c:ext>
              </c:extLst>
            </c:dLbl>
            <c:dLbl>
              <c:idx val="5"/>
              <c:layout>
                <c:manualLayout>
                  <c:x val="-1.9964418203961141E-2"/>
                  <c:y val="2.8938632906141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99-4C9F-92FA-98E0ABED2404}"/>
                </c:ext>
              </c:extLst>
            </c:dLbl>
            <c:dLbl>
              <c:idx val="6"/>
              <c:layout>
                <c:manualLayout>
                  <c:x val="-2.568338249754179E-2"/>
                  <c:y val="3.87728044075938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B2-40C6-B02D-879272D583CC}"/>
                </c:ext>
              </c:extLst>
            </c:dLbl>
            <c:dLbl>
              <c:idx val="7"/>
              <c:layout>
                <c:manualLayout>
                  <c:x val="-2.568338249754179E-2"/>
                  <c:y val="3.590233534130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B2-40C6-B02D-879272D583CC}"/>
                </c:ext>
              </c:extLst>
            </c:dLbl>
            <c:dLbl>
              <c:idx val="8"/>
              <c:layout>
                <c:manualLayout>
                  <c:x val="-3.5742149252620155E-2"/>
                  <c:y val="2.7603514277880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'Proposals Comparison'!$C$3:$M$3</c15:sqref>
                  </c15:fullRef>
                </c:ext>
              </c:extLst>
              <c:f>'Proposals Comparison'!$C$3:$L$3</c:f>
              <c:strCache>
                <c:ptCount val="10"/>
                <c:pt idx="1">
                  <c:v>Month 6</c:v>
                </c:pt>
                <c:pt idx="3">
                  <c:v>Month 12</c:v>
                </c:pt>
                <c:pt idx="5">
                  <c:v>Month 18</c:v>
                </c:pt>
                <c:pt idx="7">
                  <c:v>Month 24</c:v>
                </c:pt>
                <c:pt idx="9">
                  <c:v>Month 30</c:v>
                </c:pt>
              </c:strCache>
            </c:strRef>
          </c:cat>
          <c:val>
            <c:numRef>
              <c:extLst>
                <c:ext xmlns:c15="http://schemas.microsoft.com/office/drawing/2012/chart" uri="{02D57815-91ED-43cb-92C2-25804820EDAC}">
                  <c15:fullRef>
                    <c15:sqref>'Proposals Comparison'!$C$4:$M$4</c15:sqref>
                  </c15:fullRef>
                </c:ext>
              </c:extLst>
              <c:f>'Proposals Comparison'!$C$4:$L$4</c:f>
              <c:numCache>
                <c:formatCode>General</c:formatCode>
                <c:ptCount val="10"/>
                <c:pt idx="0">
                  <c:v>0</c:v>
                </c:pt>
                <c:pt idx="1">
                  <c:v>5</c:v>
                </c:pt>
                <c:pt idx="2">
                  <c:v>7</c:v>
                </c:pt>
                <c:pt idx="3">
                  <c:v>9</c:v>
                </c:pt>
                <c:pt idx="4">
                  <c:v>11</c:v>
                </c:pt>
                <c:pt idx="5">
                  <c:v>14</c:v>
                </c:pt>
                <c:pt idx="6">
                  <c:v>15</c:v>
                </c:pt>
                <c:pt idx="7">
                  <c:v>18</c:v>
                </c:pt>
                <c:pt idx="8">
                  <c:v>23</c:v>
                </c:pt>
                <c:pt idx="9">
                  <c:v>28</c:v>
                </c:pt>
              </c:numCache>
            </c:numRef>
          </c:val>
          <c:smooth val="0"/>
          <c:extLst>
            <c:ext xmlns:c16="http://schemas.microsoft.com/office/drawing/2014/chart" uri="{C3380CC4-5D6E-409C-BE32-E72D297353CC}">
              <c16:uniqueId val="{00000002-01B2-40C6-B02D-879272D583CC}"/>
            </c:ext>
          </c:extLst>
        </c:ser>
        <c:dLbls>
          <c:dLblPos val="t"/>
          <c:showLegendKey val="0"/>
          <c:showVal val="1"/>
          <c:showCatName val="0"/>
          <c:showSerName val="0"/>
          <c:showPercent val="0"/>
          <c:showBubbleSize val="0"/>
        </c:dLbls>
        <c:marker val="1"/>
        <c:smooth val="0"/>
        <c:axId val="1534732383"/>
        <c:axId val="1402472495"/>
      </c:lineChart>
      <c:catAx>
        <c:axId val="15347323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402472495"/>
        <c:crosses val="autoZero"/>
        <c:auto val="0"/>
        <c:lblAlgn val="ctr"/>
        <c:lblOffset val="150"/>
        <c:tickLblSkip val="1"/>
        <c:tickMarkSkip val="1"/>
        <c:noMultiLvlLbl val="0"/>
      </c:catAx>
      <c:valAx>
        <c:axId val="1402472495"/>
        <c:scaling>
          <c:orientation val="minMax"/>
        </c:scaling>
        <c:delete val="1"/>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 </a:t>
                </a:r>
                <a:r>
                  <a:rPr lang="en-US" sz="1000"/>
                  <a:t>Number of Rule Proposals Issued</a:t>
                </a:r>
              </a:p>
              <a:p>
                <a:pPr>
                  <a:defRPr/>
                </a:pPr>
                <a:endParaRPr lang="en-US"/>
              </a:p>
            </c:rich>
          </c:tx>
          <c:layout>
            <c:manualLayout>
              <c:xMode val="edge"/>
              <c:yMode val="edge"/>
              <c:x val="9.8328810593591061E-3"/>
              <c:y val="0.2495321824926334"/>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1534732383"/>
        <c:crossesAt val="1"/>
        <c:crossBetween val="midCat"/>
      </c:valAx>
      <c:spPr>
        <a:noFill/>
        <a:ln>
          <a:solidFill>
            <a:schemeClr val="tx1">
              <a:lumMod val="15000"/>
              <a:lumOff val="85000"/>
            </a:schemeClr>
          </a:solid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baseline="0"/>
              <a:t>Rules Both Proposed and Finalized </a:t>
            </a:r>
          </a:p>
          <a:p>
            <a:pPr>
              <a:defRPr/>
            </a:pPr>
            <a:r>
              <a:rPr lang="en-US" sz="1100" b="1" baseline="0"/>
              <a:t>During the First 35 Months of SEC Chairs' Tenures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'Finalizations Comparison'!$C$14:$C$15</c:f>
              <c:strCache>
                <c:ptCount val="2"/>
                <c:pt idx="0">
                  <c:v>Rules Proposed and Finalized During First 35 months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('Finalizations Comparison'!$B$4:$B$6,'Finalizations Comparison'!$B$16,'Finalizations Comparison'!$B$17,'Finalizations Comparison'!$B$18)</c15:sqref>
                  </c15:fullRef>
                </c:ext>
              </c:extLst>
              <c:f>('Finalizations Comparison'!$B$16,'Finalizations Comparison'!$B$17,'Finalizations Comparison'!$B$18)</c:f>
              <c:strCache>
                <c:ptCount val="3"/>
                <c:pt idx="0">
                  <c:v>White </c:v>
                </c:pt>
                <c:pt idx="1">
                  <c:v>Clayton</c:v>
                </c:pt>
                <c:pt idx="2">
                  <c:v>Gensler </c:v>
                </c:pt>
              </c:strCache>
            </c:strRef>
          </c:cat>
          <c:val>
            <c:numRef>
              <c:extLst>
                <c:ext xmlns:c15="http://schemas.microsoft.com/office/drawing/2012/chart" uri="{02D57815-91ED-43cb-92C2-25804820EDAC}">
                  <c15:fullRef>
                    <c15:sqref>('Finalizations Comparison'!$C$4:$C$6,'Finalizations Comparison'!$C$16,'Finalizations Comparison'!$C$17,'Finalizations Comparison'!$C$18)</c15:sqref>
                  </c15:fullRef>
                </c:ext>
              </c:extLst>
              <c:f>('Finalizations Comparison'!$C$16,'Finalizations Comparison'!$C$17,'Finalizations Comparison'!$C$18)</c:f>
              <c:numCache>
                <c:formatCode>General</c:formatCode>
                <c:ptCount val="3"/>
                <c:pt idx="0">
                  <c:v>11</c:v>
                </c:pt>
                <c:pt idx="1">
                  <c:v>22</c:v>
                </c:pt>
                <c:pt idx="2">
                  <c:v>32</c:v>
                </c:pt>
              </c:numCache>
            </c:numRef>
          </c:val>
          <c:extLst>
            <c:ext xmlns:c15="http://schemas.microsoft.com/office/drawing/2012/chart" uri="{02D57815-91ED-43cb-92C2-25804820EDAC}">
              <c15:categoryFilterExceptions>
                <c15:categoryFilterException>
                  <c15:sqref>'Finalizations Comparison'!$C$4</c15:sqref>
                  <c15:dLbl>
                    <c:idx val="-1"/>
                    <c:layout>
                      <c:manualLayout>
                        <c:x val="-8.3333333333333332E-3"/>
                        <c:y val="-0.12837108953613807"/>
                      </c:manualLayout>
                    </c:layout>
                    <c:tx>
                      <c:rich>
                        <a:bodyPr/>
                        <a:lstStyle/>
                        <a:p>
                          <a:fld id="{C71C7FA9-7BE7-47D2-B35F-96DC99C6A8B4}" type="VALUE">
                            <a:rPr lang="en-US">
                              <a:solidFill>
                                <a:schemeClr val="tx1"/>
                              </a:solidFill>
                            </a:rPr>
                            <a:pPr/>
                            <a:t>[VALUE]</a:t>
                          </a:fld>
                          <a:endParaRPr lang="en-US"/>
                        </a:p>
                      </c:rich>
                    </c:tx>
                    <c:showLegendKey val="0"/>
                    <c:showVal val="1"/>
                    <c:showCatName val="0"/>
                    <c:showSerName val="0"/>
                    <c:showPercent val="0"/>
                    <c:showBubbleSize val="0"/>
                    <c:extLst>
                      <c:ext uri="{CE6537A1-D6FC-4f65-9D91-7224C49458BB}">
                        <c15:dlblFieldTable/>
                        <c15:showDataLabelsRange val="0"/>
                      </c:ext>
                      <c:ext xmlns:c16="http://schemas.microsoft.com/office/drawing/2014/chart" uri="{C3380CC4-5D6E-409C-BE32-E72D297353CC}">
                        <c16:uniqueId val="{00000000-2CD4-4136-9632-83E7DF6CAA76}"/>
                      </c:ext>
                    </c:extLst>
                  </c15:dLbl>
                </c15:categoryFilterException>
                <c15:categoryFilterException>
                  <c15:sqref>'Finalizations Comparison'!$C$5</c15:sqref>
                  <c15:dLbl>
                    <c:idx val="-1"/>
                    <c:layout>
                      <c:manualLayout>
                        <c:x val="-2.7777777777778798E-3"/>
                        <c:y val="-0.2037037037037037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1-2CD4-4136-9632-83E7DF6CAA76}"/>
                      </c:ext>
                    </c:extLst>
                  </c15:dLbl>
                </c15:categoryFilterException>
              </c15:categoryFilterExceptions>
            </c:ext>
            <c:ext xmlns:c16="http://schemas.microsoft.com/office/drawing/2014/chart" uri="{C3380CC4-5D6E-409C-BE32-E72D297353CC}">
              <c16:uniqueId val="{00000002-8F18-4584-9A7A-FA056A6FB5FA}"/>
            </c:ext>
          </c:extLst>
        </c:ser>
        <c:dLbls>
          <c:showLegendKey val="0"/>
          <c:showVal val="0"/>
          <c:showCatName val="0"/>
          <c:showSerName val="0"/>
          <c:showPercent val="0"/>
          <c:showBubbleSize val="0"/>
        </c:dLbls>
        <c:gapWidth val="150"/>
        <c:overlap val="100"/>
        <c:axId val="1739259552"/>
        <c:axId val="1270629120"/>
      </c:barChart>
      <c:catAx>
        <c:axId val="173925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70629120"/>
        <c:crosses val="autoZero"/>
        <c:auto val="1"/>
        <c:lblAlgn val="ctr"/>
        <c:lblOffset val="100"/>
        <c:noMultiLvlLbl val="0"/>
      </c:catAx>
      <c:valAx>
        <c:axId val="1270629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25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t>Former and Current SEC Rulemaking Dockets: New Rules that Each Chair Both Proposed and Finalized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'Finalizations Comparison'!$C$2:$C$3</c:f>
              <c:strCache>
                <c:ptCount val="2"/>
                <c:pt idx="0">
                  <c:v>Rules Proposed and Finalized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'Finalizations Comparison'!$B$4:$B$6</c:f>
              <c:strCache>
                <c:ptCount val="3"/>
                <c:pt idx="0">
                  <c:v>White (full tenure)</c:v>
                </c:pt>
                <c:pt idx="1">
                  <c:v>Clayton (full tenure)</c:v>
                </c:pt>
                <c:pt idx="2">
                  <c:v>Gensler: to date (32) + projected (18)</c:v>
                </c:pt>
              </c:strCache>
            </c:strRef>
          </c:cat>
          <c:val>
            <c:numRef>
              <c:f>'Finalizations Comparison'!$C$4:$C$6</c:f>
              <c:numCache>
                <c:formatCode>General</c:formatCode>
                <c:ptCount val="3"/>
                <c:pt idx="0">
                  <c:v>22</c:v>
                </c:pt>
                <c:pt idx="1">
                  <c:v>45</c:v>
                </c:pt>
                <c:pt idx="2">
                  <c:v>32</c:v>
                </c:pt>
              </c:numCache>
            </c:numRef>
          </c:val>
          <c:extLst>
            <c:ext xmlns:c16="http://schemas.microsoft.com/office/drawing/2014/chart" uri="{C3380CC4-5D6E-409C-BE32-E72D297353CC}">
              <c16:uniqueId val="{00000000-D7AB-4625-AB68-BE7B44C07B14}"/>
            </c:ext>
          </c:extLst>
        </c:ser>
        <c:ser>
          <c:idx val="1"/>
          <c:order val="1"/>
          <c:tx>
            <c:strRef>
              <c:f>'Finalizations Comparison'!$D$2:$D$3</c:f>
              <c:strCache>
                <c:ptCount val="2"/>
                <c:pt idx="0">
                  <c:v>Remaining Rules to be Proposed and Finalized via Fall 2023 Reg Agenda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'Finalizations Comparison'!$D$4:$D$6</c:f>
              <c:numCache>
                <c:formatCode>General</c:formatCode>
                <c:ptCount val="3"/>
                <c:pt idx="2">
                  <c:v>18</c:v>
                </c:pt>
              </c:numCache>
            </c:numRef>
          </c:val>
          <c:extLst>
            <c:ext xmlns:c16="http://schemas.microsoft.com/office/drawing/2014/chart" uri="{C3380CC4-5D6E-409C-BE32-E72D297353CC}">
              <c16:uniqueId val="{00000001-D7AB-4625-AB68-BE7B44C07B14}"/>
            </c:ext>
          </c:extLst>
        </c:ser>
        <c:dLbls>
          <c:dLblPos val="ctr"/>
          <c:showLegendKey val="0"/>
          <c:showVal val="1"/>
          <c:showCatName val="0"/>
          <c:showSerName val="0"/>
          <c:showPercent val="0"/>
          <c:showBubbleSize val="0"/>
        </c:dLbls>
        <c:gapWidth val="150"/>
        <c:overlap val="100"/>
        <c:axId val="152642128"/>
        <c:axId val="1134815392"/>
      </c:barChart>
      <c:catAx>
        <c:axId val="15264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134815392"/>
        <c:crosses val="autoZero"/>
        <c:auto val="1"/>
        <c:lblAlgn val="ctr"/>
        <c:lblOffset val="100"/>
        <c:noMultiLvlLbl val="0"/>
      </c:catAx>
      <c:valAx>
        <c:axId val="1134815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421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136978</xdr:colOff>
      <xdr:row>1</xdr:row>
      <xdr:rowOff>102506</xdr:rowOff>
    </xdr:from>
    <xdr:to>
      <xdr:col>13</xdr:col>
      <xdr:colOff>577848</xdr:colOff>
      <xdr:row>20</xdr:row>
      <xdr:rowOff>154213</xdr:rowOff>
    </xdr:to>
    <xdr:grpSp>
      <xdr:nvGrpSpPr>
        <xdr:cNvPr id="6" name="Group 5">
          <a:extLst>
            <a:ext uri="{FF2B5EF4-FFF2-40B4-BE49-F238E27FC236}">
              <a16:creationId xmlns:a16="http://schemas.microsoft.com/office/drawing/2014/main" id="{C5E3685F-D958-4A03-F15F-A58AB8F4C556}"/>
            </a:ext>
          </a:extLst>
        </xdr:cNvPr>
        <xdr:cNvGrpSpPr/>
      </xdr:nvGrpSpPr>
      <xdr:grpSpPr>
        <a:xfrm>
          <a:off x="7552871" y="279399"/>
          <a:ext cx="5883727" cy="3453493"/>
          <a:chOff x="3847193" y="1732188"/>
          <a:chExt cx="5912302" cy="3539672"/>
        </a:xfrm>
      </xdr:grpSpPr>
      <xdr:graphicFrame macro="">
        <xdr:nvGraphicFramePr>
          <xdr:cNvPr id="2" name="Chart 1">
            <a:extLst>
              <a:ext uri="{FF2B5EF4-FFF2-40B4-BE49-F238E27FC236}">
                <a16:creationId xmlns:a16="http://schemas.microsoft.com/office/drawing/2014/main" id="{27F0F3D8-6B73-F298-F386-18ABC18DA5C1}"/>
              </a:ext>
            </a:extLst>
          </xdr:cNvPr>
          <xdr:cNvGraphicFramePr/>
        </xdr:nvGraphicFramePr>
        <xdr:xfrm>
          <a:off x="3847193" y="1732188"/>
          <a:ext cx="5912302" cy="353967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BE52E977-F266-FA54-51B0-6756F0B7748F}"/>
              </a:ext>
            </a:extLst>
          </xdr:cNvPr>
          <xdr:cNvSpPr txBox="1"/>
        </xdr:nvSpPr>
        <xdr:spPr>
          <a:xfrm>
            <a:off x="8363857" y="2677586"/>
            <a:ext cx="172357" cy="1622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100"/>
              <a:t>67</a:t>
            </a:r>
          </a:p>
        </xdr:txBody>
      </xdr:sp>
      <xdr:sp macro="" textlink="">
        <xdr:nvSpPr>
          <xdr:cNvPr id="4" name="TextBox 3">
            <a:extLst>
              <a:ext uri="{FF2B5EF4-FFF2-40B4-BE49-F238E27FC236}">
                <a16:creationId xmlns:a16="http://schemas.microsoft.com/office/drawing/2014/main" id="{5AFE1472-81A8-460B-B77A-FB7AD74F4446}"/>
              </a:ext>
            </a:extLst>
          </xdr:cNvPr>
          <xdr:cNvSpPr txBox="1"/>
        </xdr:nvSpPr>
        <xdr:spPr>
          <a:xfrm>
            <a:off x="9259206" y="3365499"/>
            <a:ext cx="172357" cy="1622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100"/>
              <a:t>83</a:t>
            </a:r>
          </a:p>
        </xdr:txBody>
      </xdr:sp>
      <xdr:sp macro="" textlink="">
        <xdr:nvSpPr>
          <xdr:cNvPr id="5" name="TextBox 4">
            <a:extLst>
              <a:ext uri="{FF2B5EF4-FFF2-40B4-BE49-F238E27FC236}">
                <a16:creationId xmlns:a16="http://schemas.microsoft.com/office/drawing/2014/main" id="{111B7B7F-A76D-43A6-959B-778786A7395E}"/>
              </a:ext>
            </a:extLst>
          </xdr:cNvPr>
          <xdr:cNvSpPr txBox="1"/>
        </xdr:nvSpPr>
        <xdr:spPr>
          <a:xfrm>
            <a:off x="8476341" y="4055989"/>
            <a:ext cx="311151" cy="1622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100"/>
              <a:t>70.5</a:t>
            </a:r>
          </a:p>
        </xdr:txBody>
      </xdr:sp>
    </xdr:grpSp>
    <xdr:clientData/>
  </xdr:twoCellAnchor>
  <xdr:oneCellAnchor>
    <xdr:from>
      <xdr:col>12</xdr:col>
      <xdr:colOff>435647</xdr:colOff>
      <xdr:row>18</xdr:row>
      <xdr:rowOff>15733</xdr:rowOff>
    </xdr:from>
    <xdr:ext cx="1099540" cy="117917"/>
    <xdr:sp macro="" textlink="">
      <xdr:nvSpPr>
        <xdr:cNvPr id="7" name="TextBox 6">
          <a:extLst>
            <a:ext uri="{FF2B5EF4-FFF2-40B4-BE49-F238E27FC236}">
              <a16:creationId xmlns:a16="http://schemas.microsoft.com/office/drawing/2014/main" id="{F165F3E3-C415-4D40-B615-C3D8DBBB0FD7}"/>
            </a:ext>
          </a:extLst>
        </xdr:cNvPr>
        <xdr:cNvSpPr txBox="1"/>
      </xdr:nvSpPr>
      <xdr:spPr>
        <a:xfrm>
          <a:off x="12614040" y="3240626"/>
          <a:ext cx="1099540" cy="11791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800">
              <a:solidFill>
                <a:schemeClr val="accent5"/>
              </a:solidFill>
            </a:rPr>
            <a:t>Source:</a:t>
          </a:r>
          <a:r>
            <a:rPr lang="en-US" sz="800" baseline="0">
              <a:solidFill>
                <a:schemeClr val="accent5"/>
              </a:solidFill>
            </a:rPr>
            <a:t> SIFMA</a:t>
          </a:r>
          <a:endParaRPr lang="en-US" sz="800">
            <a:solidFill>
              <a:schemeClr val="accent5"/>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581024</xdr:colOff>
      <xdr:row>9</xdr:row>
      <xdr:rowOff>30160</xdr:rowOff>
    </xdr:from>
    <xdr:to>
      <xdr:col>14</xdr:col>
      <xdr:colOff>107949</xdr:colOff>
      <xdr:row>34</xdr:row>
      <xdr:rowOff>38100</xdr:rowOff>
    </xdr:to>
    <xdr:graphicFrame macro="">
      <xdr:nvGraphicFramePr>
        <xdr:cNvPr id="2" name="Chart 1">
          <a:extLst>
            <a:ext uri="{FF2B5EF4-FFF2-40B4-BE49-F238E27FC236}">
              <a16:creationId xmlns:a16="http://schemas.microsoft.com/office/drawing/2014/main" id="{C97BC3C4-BE57-73D5-CA39-247D6FB2F4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493000</xdr:colOff>
      <xdr:row>25</xdr:row>
      <xdr:rowOff>34925</xdr:rowOff>
    </xdr:from>
    <xdr:ext cx="147476" cy="1099540"/>
    <xdr:sp macro="" textlink="">
      <xdr:nvSpPr>
        <xdr:cNvPr id="3" name="TextBox 2">
          <a:extLst>
            <a:ext uri="{FF2B5EF4-FFF2-40B4-BE49-F238E27FC236}">
              <a16:creationId xmlns:a16="http://schemas.microsoft.com/office/drawing/2014/main" id="{8CB86B8B-3D5D-DCD0-E159-4CA6C2002C7E}"/>
            </a:ext>
          </a:extLst>
        </xdr:cNvPr>
        <xdr:cNvSpPr txBox="1"/>
      </xdr:nvSpPr>
      <xdr:spPr>
        <a:xfrm rot="16200000">
          <a:off x="9713418" y="5035332"/>
          <a:ext cx="1099540" cy="1474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000">
              <a:solidFill>
                <a:schemeClr val="accent5"/>
              </a:solidFill>
            </a:rPr>
            <a:t>Source:</a:t>
          </a:r>
          <a:r>
            <a:rPr lang="en-US" sz="1000" baseline="0">
              <a:solidFill>
                <a:schemeClr val="accent5"/>
              </a:solidFill>
            </a:rPr>
            <a:t> SIFMA</a:t>
          </a:r>
          <a:endParaRPr lang="en-US" sz="1000">
            <a:solidFill>
              <a:schemeClr val="accent5"/>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203199</xdr:colOff>
      <xdr:row>1</xdr:row>
      <xdr:rowOff>155575</xdr:rowOff>
    </xdr:from>
    <xdr:to>
      <xdr:col>21</xdr:col>
      <xdr:colOff>507999</xdr:colOff>
      <xdr:row>17</xdr:row>
      <xdr:rowOff>155576</xdr:rowOff>
    </xdr:to>
    <xdr:graphicFrame macro="">
      <xdr:nvGraphicFramePr>
        <xdr:cNvPr id="4" name="Chart 3">
          <a:extLst>
            <a:ext uri="{FF2B5EF4-FFF2-40B4-BE49-F238E27FC236}">
              <a16:creationId xmlns:a16="http://schemas.microsoft.com/office/drawing/2014/main" id="{8087FA15-802C-4EDF-B0C3-365631389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21</xdr:col>
      <xdr:colOff>354771</xdr:colOff>
      <xdr:row>12</xdr:row>
      <xdr:rowOff>50270</xdr:rowOff>
    </xdr:from>
    <xdr:ext cx="132665" cy="1099540"/>
    <xdr:sp macro="" textlink="">
      <xdr:nvSpPr>
        <xdr:cNvPr id="5" name="TextBox 4">
          <a:extLst>
            <a:ext uri="{FF2B5EF4-FFF2-40B4-BE49-F238E27FC236}">
              <a16:creationId xmlns:a16="http://schemas.microsoft.com/office/drawing/2014/main" id="{8F825E2A-1AE7-4348-B34A-F05854720859}"/>
            </a:ext>
          </a:extLst>
        </xdr:cNvPr>
        <xdr:cNvSpPr txBox="1"/>
      </xdr:nvSpPr>
      <xdr:spPr>
        <a:xfrm rot="16200000">
          <a:off x="18603834" y="2692707"/>
          <a:ext cx="1099540" cy="1326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900">
              <a:solidFill>
                <a:schemeClr val="accent5"/>
              </a:solidFill>
            </a:rPr>
            <a:t>Source:</a:t>
          </a:r>
          <a:r>
            <a:rPr lang="en-US" sz="900" baseline="0">
              <a:solidFill>
                <a:schemeClr val="accent5"/>
              </a:solidFill>
            </a:rPr>
            <a:t> SIFMA</a:t>
          </a:r>
          <a:endParaRPr lang="en-US" sz="900">
            <a:solidFill>
              <a:schemeClr val="accent5"/>
            </a:solidFill>
          </a:endParaRPr>
        </a:p>
      </xdr:txBody>
    </xdr:sp>
    <xdr:clientData/>
  </xdr:oneCellAnchor>
  <xdr:twoCellAnchor>
    <xdr:from>
      <xdr:col>5</xdr:col>
      <xdr:colOff>134937</xdr:colOff>
      <xdr:row>2</xdr:row>
      <xdr:rowOff>9127</xdr:rowOff>
    </xdr:from>
    <xdr:to>
      <xdr:col>13</xdr:col>
      <xdr:colOff>257968</xdr:colOff>
      <xdr:row>18</xdr:row>
      <xdr:rowOff>88899</xdr:rowOff>
    </xdr:to>
    <xdr:graphicFrame macro="">
      <xdr:nvGraphicFramePr>
        <xdr:cNvPr id="8" name="Chart 7">
          <a:extLst>
            <a:ext uri="{FF2B5EF4-FFF2-40B4-BE49-F238E27FC236}">
              <a16:creationId xmlns:a16="http://schemas.microsoft.com/office/drawing/2014/main" id="{0FD36BF8-9032-C269-8EC7-DA24DB9DCB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57371</xdr:colOff>
      <xdr:row>11</xdr:row>
      <xdr:rowOff>92003</xdr:rowOff>
    </xdr:from>
    <xdr:ext cx="132665" cy="1099540"/>
    <xdr:sp macro="" textlink="">
      <xdr:nvSpPr>
        <xdr:cNvPr id="9" name="TextBox 8">
          <a:extLst>
            <a:ext uri="{FF2B5EF4-FFF2-40B4-BE49-F238E27FC236}">
              <a16:creationId xmlns:a16="http://schemas.microsoft.com/office/drawing/2014/main" id="{64B63D73-1E82-46EF-81EA-EAC78368AFDE}"/>
            </a:ext>
          </a:extLst>
        </xdr:cNvPr>
        <xdr:cNvSpPr txBox="1"/>
      </xdr:nvSpPr>
      <xdr:spPr>
        <a:xfrm rot="16200000">
          <a:off x="13073457" y="2575690"/>
          <a:ext cx="1099540" cy="1326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900">
              <a:solidFill>
                <a:schemeClr val="accent5"/>
              </a:solidFill>
            </a:rPr>
            <a:t>Source:</a:t>
          </a:r>
          <a:r>
            <a:rPr lang="en-US" sz="900" baseline="0">
              <a:solidFill>
                <a:schemeClr val="accent5"/>
              </a:solidFill>
            </a:rPr>
            <a:t> SIFMA</a:t>
          </a:r>
          <a:endParaRPr lang="en-US" sz="900">
            <a:solidFill>
              <a:schemeClr val="accent5"/>
            </a:solidFill>
          </a:endParaRPr>
        </a:p>
      </xdr:txBody>
    </xdr:sp>
    <xdr:clientData/>
  </xdr:oneCellAnchor>
  <xdr:oneCellAnchor>
    <xdr:from>
      <xdr:col>11</xdr:col>
      <xdr:colOff>546893</xdr:colOff>
      <xdr:row>7</xdr:row>
      <xdr:rowOff>173211</xdr:rowOff>
    </xdr:from>
    <xdr:ext cx="202406" cy="140103"/>
    <xdr:sp macro="" textlink="">
      <xdr:nvSpPr>
        <xdr:cNvPr id="10" name="TextBox 9">
          <a:extLst>
            <a:ext uri="{FF2B5EF4-FFF2-40B4-BE49-F238E27FC236}">
              <a16:creationId xmlns:a16="http://schemas.microsoft.com/office/drawing/2014/main" id="{D70330C0-038F-FBF8-A13A-07673583C11A}"/>
            </a:ext>
          </a:extLst>
        </xdr:cNvPr>
        <xdr:cNvSpPr txBox="1"/>
      </xdr:nvSpPr>
      <xdr:spPr>
        <a:xfrm>
          <a:off x="12988924" y="1459086"/>
          <a:ext cx="202406" cy="14010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950" b="0">
              <a:solidFill>
                <a:schemeClr val="tx1">
                  <a:lumMod val="75000"/>
                  <a:lumOff val="25000"/>
                </a:schemeClr>
              </a:solidFill>
            </a:rPr>
            <a:t>50</a:t>
          </a:r>
        </a:p>
      </xdr:txBody>
    </xdr:sp>
    <xdr:clientData/>
  </xdr:one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65" dT="2023-07-31T18:58:32.54" personId="{00000000-0000-0000-0000-000000000000}" id="{9C0C3A6F-F670-4534-AF64-87D854053008}">
    <text xml:space="preserve">AN14 and AN00 entered as separate into the reg flex agenda, but proposed as one rule SEC.gov | Conflicts of Interest Associated with the Use of Predictive Data Analytics by Broker-Dealers and Investment Advisers </text>
    <extLst>
      <x:ext xmlns:xltc2="http://schemas.microsoft.com/office/spreadsheetml/2020/threadedcomments2" uri="{F7C98A9C-CBB3-438F-8F68-D28B6AF4A901}">
        <xltc2:checksum>274388791</xltc2:checksum>
        <xltc2:hyperlink startIndex="85" length="126" url="https://www.sec.gov/rules/2023/07/s7-12-23"/>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file:///C:\Users\nhanset\AppData\Local\Microsoft\Windows\:x:\g\personal\mruane_sifma_org\EcM3bJ9CoZBGiuQo7u1D_0kBoroRfsYUtt4L-OJf3PgKxQ%3fe=9WEfoS&amp;nav=MTVfezYzRDUzQUZELTAxQzQtNEM4Ni05Mjg2LTJDRTM5Qzc1MDA3Qn0"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sec.gov/rules/2021/11/electronic-submission-applications-orders-under-advisers-act-and-investment-company" TargetMode="External"/><Relationship Id="rId18" Type="http://schemas.openxmlformats.org/officeDocument/2006/relationships/hyperlink" Target="https://www.sec.gov/rules/2022/09/inflation-adjustments-under-titles-i-and-iii-jobs-act" TargetMode="External"/><Relationship Id="rId26" Type="http://schemas.openxmlformats.org/officeDocument/2006/relationships/hyperlink" Target="https://www.sec.gov/rules/2023/02/shortening-securities-transaction-settlement-cycle" TargetMode="External"/><Relationship Id="rId39" Type="http://schemas.openxmlformats.org/officeDocument/2006/relationships/hyperlink" Target="https://www.sec.gov/rules/2023/09/33-11235" TargetMode="External"/><Relationship Id="rId21" Type="http://schemas.openxmlformats.org/officeDocument/2006/relationships/hyperlink" Target="https://www.sec.gov/rules/2021/10/listing-standards-recovery-erroneously-awarded-compensation" TargetMode="External"/><Relationship Id="rId34" Type="http://schemas.openxmlformats.org/officeDocument/2006/relationships/hyperlink" Target="https://www.sec.gov/rules/2023/06/33-11205" TargetMode="External"/><Relationship Id="rId42" Type="http://schemas.openxmlformats.org/officeDocument/2006/relationships/hyperlink" Target="https://www.sec.gov/rules/2022/02/modernization-beneficial-ownership-reporting" TargetMode="External"/><Relationship Id="rId47" Type="http://schemas.openxmlformats.org/officeDocument/2006/relationships/hyperlink" Target="https://www.sec.gov/rules/2023/01/prohibition-against-conflicts-interest-certain-securitizations" TargetMode="External"/><Relationship Id="rId50" Type="http://schemas.openxmlformats.org/officeDocument/2006/relationships/hyperlink" Target="https://www.sec.gov/rules/2022/03/special-purpose-acquisition-companies-shell-companies-and-projections" TargetMode="External"/><Relationship Id="rId55" Type="http://schemas.openxmlformats.org/officeDocument/2006/relationships/hyperlink" Target="https://www.sec.gov/rules/2023/01/supplemental-standards-ethical-conduct-members-and-employees-securities-and-exchange" TargetMode="External"/><Relationship Id="rId7" Type="http://schemas.openxmlformats.org/officeDocument/2006/relationships/hyperlink" Target="https://www.sec.gov/rules/2021/12/holding-foreign-companies-accountable-act-disclosure" TargetMode="External"/><Relationship Id="rId2" Type="http://schemas.openxmlformats.org/officeDocument/2006/relationships/hyperlink" Target="https://www.sec.gov/rules/2021/08/freedom-information-act-regulations" TargetMode="External"/><Relationship Id="rId16" Type="http://schemas.openxmlformats.org/officeDocument/2006/relationships/hyperlink" Target="https://www.sec.gov/rules/2022/08/pay-versus-performance" TargetMode="External"/><Relationship Id="rId29" Type="http://schemas.openxmlformats.org/officeDocument/2006/relationships/hyperlink" Target="https://www.sec.gov/rules/2021/12/share-repurchase-disclosure-modernization" TargetMode="External"/><Relationship Id="rId11" Type="http://schemas.openxmlformats.org/officeDocument/2006/relationships/hyperlink" Target="https://www.sec.gov/rules/2022/03/technical-amendments-commission-rules-and-forms" TargetMode="External"/><Relationship Id="rId24" Type="http://schemas.openxmlformats.org/officeDocument/2006/relationships/hyperlink" Target="https://www.sec.gov/rules/2022/12/technical-amendments-commission-rules" TargetMode="External"/><Relationship Id="rId32" Type="http://schemas.openxmlformats.org/officeDocument/2006/relationships/hyperlink" Target="https://www.sec.gov/rules/2023/06/s7-32-10" TargetMode="External"/><Relationship Id="rId37" Type="http://schemas.openxmlformats.org/officeDocument/2006/relationships/hyperlink" Target="https://www.sec.gov/rules/2015/03/exemption-certain-exchange-members" TargetMode="External"/><Relationship Id="rId40" Type="http://schemas.openxmlformats.org/officeDocument/2006/relationships/hyperlink" Target="https://www.sec.gov/rules/2022/05/investment-company-names" TargetMode="External"/><Relationship Id="rId45" Type="http://schemas.openxmlformats.org/officeDocument/2006/relationships/hyperlink" Target="https://www.sec.gov/rules/2022/04/rules-relating-security-based-swap-execution-and-registration-and-regulation-security" TargetMode="External"/><Relationship Id="rId53" Type="http://schemas.openxmlformats.org/officeDocument/2006/relationships/hyperlink" Target="https://www.sec.gov/rules/2022/09/adoption-updated-edgar-filer-manual" TargetMode="External"/><Relationship Id="rId58" Type="http://schemas.openxmlformats.org/officeDocument/2006/relationships/hyperlink" Target="https://www.sec.gov/rules/2024/03/33-11277" TargetMode="External"/><Relationship Id="rId5" Type="http://schemas.openxmlformats.org/officeDocument/2006/relationships/hyperlink" Target="https://www.sec.gov/rules/2021/11/performance-based-investment-advisory-fees" TargetMode="External"/><Relationship Id="rId19" Type="http://schemas.openxmlformats.org/officeDocument/2006/relationships/hyperlink" Target="https://www.sec.gov/rules/2022/10/electronic-recordkeeping-requirements-broker-dealers-security-based-swap-dealers-and" TargetMode="External"/><Relationship Id="rId4" Type="http://schemas.openxmlformats.org/officeDocument/2006/relationships/hyperlink" Target="https://www.sec.gov/rules/2021/10/filing-fee-disclosure-and-payment-methods-modernization" TargetMode="External"/><Relationship Id="rId9" Type="http://schemas.openxmlformats.org/officeDocument/2006/relationships/hyperlink" Target="https://www.sec.gov/rules/2022/03/adoption-updated-edgar-filer-manual" TargetMode="External"/><Relationship Id="rId14" Type="http://schemas.openxmlformats.org/officeDocument/2006/relationships/hyperlink" Target="https://www.sec.gov/rules/2022/07/proxy-voting-advice" TargetMode="External"/><Relationship Id="rId22" Type="http://schemas.openxmlformats.org/officeDocument/2006/relationships/hyperlink" Target="https://www.sec.gov/rules/2022/11/enhanced-reporting-proxy-votes-registered-management-investment-companies-reporting" TargetMode="External"/><Relationship Id="rId27" Type="http://schemas.openxmlformats.org/officeDocument/2006/relationships/hyperlink" Target="https://www.sec.gov/rules/2023/02/extending-form-144-edgar-filing-hours" TargetMode="External"/><Relationship Id="rId30" Type="http://schemas.openxmlformats.org/officeDocument/2006/relationships/hyperlink" Target="https://www.sec.gov/rules/2023/05/technical-amendments-form-bd-and-form-bdw" TargetMode="External"/><Relationship Id="rId35" Type="http://schemas.openxmlformats.org/officeDocument/2006/relationships/hyperlink" Target="https://www.sec.gov/rules/2021/12/money-market-fund-reforms" TargetMode="External"/><Relationship Id="rId43" Type="http://schemas.openxmlformats.org/officeDocument/2006/relationships/hyperlink" Target="https://www.sec.gov/rules/2021/11/reporting-securities-loans" TargetMode="External"/><Relationship Id="rId48" Type="http://schemas.openxmlformats.org/officeDocument/2006/relationships/hyperlink" Target="https://www.sec.gov/rules/2022/09/standards-covered-clearing-agencies-us-treasury-securities-and-application-broker" TargetMode="External"/><Relationship Id="rId56" Type="http://schemas.openxmlformats.org/officeDocument/2006/relationships/hyperlink" Target="https://www.sec.gov/rules/2022/03/enhancement-and-standardization-climate-related-disclosures-investors" TargetMode="External"/><Relationship Id="rId8" Type="http://schemas.openxmlformats.org/officeDocument/2006/relationships/hyperlink" Target="https://www.sec.gov/rules/2021/12/adoption-updated-edgar-filer-manual" TargetMode="External"/><Relationship Id="rId51" Type="http://schemas.openxmlformats.org/officeDocument/2006/relationships/hyperlink" Target="https://www.sec.gov/rules/2022/03/further-definition-a-part-a-regular-business-definition-dealer-and-government" TargetMode="External"/><Relationship Id="rId3" Type="http://schemas.openxmlformats.org/officeDocument/2006/relationships/hyperlink" Target="https://www.sec.gov/rules/2021/09/adoption-updated-edgar-filer-manual-form-id-amendments" TargetMode="External"/><Relationship Id="rId12" Type="http://schemas.openxmlformats.org/officeDocument/2006/relationships/hyperlink" Target="https://www.sec.gov/rules/2021/11/updating-edgar-filing-requirements" TargetMode="External"/><Relationship Id="rId17" Type="http://schemas.openxmlformats.org/officeDocument/2006/relationships/hyperlink" Target="https://www.sec.gov/rules/2022/08/whistleblower-program-rules" TargetMode="External"/><Relationship Id="rId25" Type="http://schemas.openxmlformats.org/officeDocument/2006/relationships/hyperlink" Target="https://www.sec.gov/rules/2022/12/adoption-updated-edgar-filer-manual" TargetMode="External"/><Relationship Id="rId33" Type="http://schemas.openxmlformats.org/officeDocument/2006/relationships/hyperlink" Target="https://www.sec.gov/rules/2022/03/removal-references-credit-ratings-regulation-m" TargetMode="External"/><Relationship Id="rId38" Type="http://schemas.openxmlformats.org/officeDocument/2006/relationships/hyperlink" Target="https://www.sec.gov/rules/2022/05/private-fund-advisers-documentation-registered-investment-adviser-compliance-reviews" TargetMode="External"/><Relationship Id="rId46" Type="http://schemas.openxmlformats.org/officeDocument/2006/relationships/hyperlink" Target="https://www.sec.gov/rules/2022/08/clearing-agency-governance-and-conflicts-interest" TargetMode="External"/><Relationship Id="rId59" Type="http://schemas.openxmlformats.org/officeDocument/2006/relationships/printerSettings" Target="../printerSettings/printerSettings2.bin"/><Relationship Id="rId20" Type="http://schemas.openxmlformats.org/officeDocument/2006/relationships/hyperlink" Target="https://www.sec.gov/rules/2022/10/tailored-shareholder-reports-mutual-funds-and-exchange-traded-funds-fee-information" TargetMode="External"/><Relationship Id="rId41" Type="http://schemas.openxmlformats.org/officeDocument/2006/relationships/hyperlink" Target="https://www.sec.gov/rules/2023/02/commissions-privacy-act-regulations" TargetMode="External"/><Relationship Id="rId54" Type="http://schemas.openxmlformats.org/officeDocument/2006/relationships/hyperlink" Target="https://www.sec.gov/rules/2022/01/amendments-form-pf-require-current-reporting-and-amend-reporting-requirements-large" TargetMode="External"/><Relationship Id="rId1" Type="http://schemas.openxmlformats.org/officeDocument/2006/relationships/hyperlink" Target="https://www.sec.gov/rules/2021/06/adoption-updated-edgar-filer-manual" TargetMode="External"/><Relationship Id="rId6" Type="http://schemas.openxmlformats.org/officeDocument/2006/relationships/hyperlink" Target="https://www.sec.gov/rules/2021/11/universal-proxy" TargetMode="External"/><Relationship Id="rId15" Type="http://schemas.openxmlformats.org/officeDocument/2006/relationships/hyperlink" Target="https://www.sec.gov/rules/2022/07/adoption-updated-edgar-filer-manual" TargetMode="External"/><Relationship Id="rId23" Type="http://schemas.openxmlformats.org/officeDocument/2006/relationships/hyperlink" Target="https://www.sec.gov/rules/2022/12/insider-trading-arrangements-and-related-disclosures" TargetMode="External"/><Relationship Id="rId28" Type="http://schemas.openxmlformats.org/officeDocument/2006/relationships/hyperlink" Target="https://www.sec.gov/rules/2023/03/adoption-updated-edgar-filer-manual-conformed-federal-register-version" TargetMode="External"/><Relationship Id="rId36" Type="http://schemas.openxmlformats.org/officeDocument/2006/relationships/hyperlink" Target="https://www.sec.gov/rules/2022/03/cybersecurity-risk-management-strategy-governance-and-incident-disclosure" TargetMode="External"/><Relationship Id="rId49" Type="http://schemas.openxmlformats.org/officeDocument/2006/relationships/hyperlink" Target="https://www.sec.gov/rules/2023/12/33-11259" TargetMode="External"/><Relationship Id="rId57" Type="http://schemas.openxmlformats.org/officeDocument/2006/relationships/hyperlink" Target="https://www.sec.gov/rules/2022/12/disclosure-order-execution-information" TargetMode="External"/><Relationship Id="rId10" Type="http://schemas.openxmlformats.org/officeDocument/2006/relationships/hyperlink" Target="https://www.sec.gov/rules/2022/03/adoption-updated-edgar-filer-manual" TargetMode="External"/><Relationship Id="rId31" Type="http://schemas.openxmlformats.org/officeDocument/2006/relationships/hyperlink" Target="https://www.sec.gov/rules/2023/05/33-11197" TargetMode="External"/><Relationship Id="rId44" Type="http://schemas.openxmlformats.org/officeDocument/2006/relationships/hyperlink" Target="https://www.sec.gov/rules/2022/02/notice-text-proposed-amendments-national-market-system-plan-governing-consolidated" TargetMode="External"/><Relationship Id="rId52" Type="http://schemas.openxmlformats.org/officeDocument/2006/relationships/hyperlink" Target="https://www.sec.gov/rules/2022/08/form-pf-reporting-requirements-all-filers-and-large-hedge-fund-advise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s://www.sec.gov/rules/2018/10/modernization-property-disclosures-mining-registrants" TargetMode="External"/><Relationship Id="rId21" Type="http://schemas.openxmlformats.org/officeDocument/2006/relationships/hyperlink" Target="https://www.sec.gov/rules/2018/07/exempt-offerings-pursuant-compensatory-arrangements" TargetMode="External"/><Relationship Id="rId42" Type="http://schemas.openxmlformats.org/officeDocument/2006/relationships/hyperlink" Target="https://www.sec.gov/rules/2019/06/amendment-single-issuer-exemption-broker-dealers" TargetMode="External"/><Relationship Id="rId47" Type="http://schemas.openxmlformats.org/officeDocument/2006/relationships/hyperlink" Target="https://www.sec.gov/rules/2019/08/amendments-rules-nationally-recognized-statistical-rating-organizations" TargetMode="External"/><Relationship Id="rId63" Type="http://schemas.openxmlformats.org/officeDocument/2006/relationships/hyperlink" Target="https://www.sec.gov/rules/2020/05/amendments-national-market-system-plan-governing-consolidated-audit-trail" TargetMode="External"/><Relationship Id="rId68" Type="http://schemas.openxmlformats.org/officeDocument/2006/relationships/hyperlink" Target="https://www.sec.gov/rules/2020/07/covered-broker-dealer-provisions-under-title-ii-dodd-frank-wall-street-reform-and" TargetMode="External"/><Relationship Id="rId84" Type="http://schemas.openxmlformats.org/officeDocument/2006/relationships/hyperlink" Target="https://www.sec.gov/rules/2020/11/managements-discussion-and-analysis-selected-financial-data-and-supplementary" TargetMode="External"/><Relationship Id="rId89" Type="http://schemas.openxmlformats.org/officeDocument/2006/relationships/hyperlink" Target="https://www.sec.gov/rules/2020/12/adoption-updated-edgar-filer-manual-proposed-collection-and-comment-request-form-id" TargetMode="External"/><Relationship Id="rId16" Type="http://schemas.openxmlformats.org/officeDocument/2006/relationships/hyperlink" Target="https://www.sec.gov/rules/2018/11/investment-company-liquidity-disclosure" TargetMode="External"/><Relationship Id="rId11" Type="http://schemas.openxmlformats.org/officeDocument/2006/relationships/hyperlink" Target="https://www.sec.gov/rules/2018/03/adoption-updated-edgar-filer-manual" TargetMode="External"/><Relationship Id="rId32" Type="http://schemas.openxmlformats.org/officeDocument/2006/relationships/hyperlink" Target="https://www.sec.gov/rules/2018/12/transaction-fee-pilot-nms-stocks" TargetMode="External"/><Relationship Id="rId37" Type="http://schemas.openxmlformats.org/officeDocument/2006/relationships/hyperlink" Target="https://www.sec.gov/rules/2019/08/fast-act-modernization-and-simplification-regulation-s-k" TargetMode="External"/><Relationship Id="rId53" Type="http://schemas.openxmlformats.org/officeDocument/2006/relationships/hyperlink" Target="https://www.sec.gov/rules/2019/09/adoption-updated-edgar-filer-manual" TargetMode="External"/><Relationship Id="rId58" Type="http://schemas.openxmlformats.org/officeDocument/2006/relationships/hyperlink" Target="https://www.sec.gov/rules/2020/03/financial-disclosures-about-guarantors-and-issuers-guaranteed-securities-and" TargetMode="External"/><Relationship Id="rId74" Type="http://schemas.openxmlformats.org/officeDocument/2006/relationships/hyperlink" Target="https://www.sec.gov/rules/2020/09/adoption-updated-edgar-filer-manual" TargetMode="External"/><Relationship Id="rId79" Type="http://schemas.openxmlformats.org/officeDocument/2006/relationships/hyperlink" Target="https://www.sec.gov/rules/2020/10/customer-margin-rules-relating-security-futures" TargetMode="External"/><Relationship Id="rId5" Type="http://schemas.openxmlformats.org/officeDocument/2006/relationships/hyperlink" Target="https://www.sec.gov/rules/2017/12/adoption-updated-edgar-filer-manual" TargetMode="External"/><Relationship Id="rId90" Type="http://schemas.openxmlformats.org/officeDocument/2006/relationships/hyperlink" Target="https://www.sec.gov/rules/2020/12/administration-electronic-data-gathering-analysis-and-retrieval-system" TargetMode="External"/><Relationship Id="rId95" Type="http://schemas.openxmlformats.org/officeDocument/2006/relationships/hyperlink" Target="https://www.sec.gov/rules/2019/12/cross-border-application-certain-security-based-swap-requirements" TargetMode="External"/><Relationship Id="rId22" Type="http://schemas.openxmlformats.org/officeDocument/2006/relationships/hyperlink" Target="https://www.sec.gov/rules/2018/08/disclosure-update-and-simplification" TargetMode="External"/><Relationship Id="rId27" Type="http://schemas.openxmlformats.org/officeDocument/2006/relationships/hyperlink" Target="https://www.sec.gov/rules/2018/11/disclosure-order-handling-information-0" TargetMode="External"/><Relationship Id="rId43" Type="http://schemas.openxmlformats.org/officeDocument/2006/relationships/hyperlink" Target="https://www.sec.gov/rules/2019/06/auditor-independence-respect-certain-loans-or-debtor-creditor-relationships" TargetMode="External"/><Relationship Id="rId48" Type="http://schemas.openxmlformats.org/officeDocument/2006/relationships/hyperlink" Target="https://www.sec.gov/rules/2018/06/amendments-commissions-freedom-information-act-regulations" TargetMode="External"/><Relationship Id="rId64" Type="http://schemas.openxmlformats.org/officeDocument/2006/relationships/hyperlink" Target="https://www.sec.gov/rules/2020/05/amendments-financial-disclosures-about-acquired-and-disposed-businesses" TargetMode="External"/><Relationship Id="rId69" Type="http://schemas.openxmlformats.org/officeDocument/2006/relationships/hyperlink" Target="https://www.sec.gov/rules/2020/08/rescission-effective-upon-filing-procedure-nms-plan-fee-amendments-and-modified" TargetMode="External"/><Relationship Id="rId8" Type="http://schemas.openxmlformats.org/officeDocument/2006/relationships/hyperlink" Target="https://www.sec.gov/rules/2018/01/exemptions-investment-adviser-registration-advisers-small-business-investment" TargetMode="External"/><Relationship Id="rId51" Type="http://schemas.openxmlformats.org/officeDocument/2006/relationships/hyperlink" Target="https://www.sec.gov/rules/2019/09/solicitations-interest-prior-a-registered-public-offering" TargetMode="External"/><Relationship Id="rId72" Type="http://schemas.openxmlformats.org/officeDocument/2006/relationships/hyperlink" Target="https://www.sec.gov/rules/2020/09/update-statistical-disclosures-bank-and-savings-and-loan-registrants" TargetMode="External"/><Relationship Id="rId80" Type="http://schemas.openxmlformats.org/officeDocument/2006/relationships/hyperlink" Target="https://www.sec.gov/rules/2020/11/use-derivatives-registered-investment-companies-and-business-development-companies" TargetMode="External"/><Relationship Id="rId85" Type="http://schemas.openxmlformats.org/officeDocument/2006/relationships/hyperlink" Target="https://www.sec.gov/rules/2020/12/good-faith-determinations-fair-value" TargetMode="External"/><Relationship Id="rId93" Type="http://schemas.openxmlformats.org/officeDocument/2006/relationships/hyperlink" Target="https://www.sec.gov/rules/2020/12/investment-adviser-marketing" TargetMode="External"/><Relationship Id="rId3" Type="http://schemas.openxmlformats.org/officeDocument/2006/relationships/hyperlink" Target="https://www.sec.gov/rules/2017/09/adoption-updated-edgar-filer-manual" TargetMode="External"/><Relationship Id="rId12" Type="http://schemas.openxmlformats.org/officeDocument/2006/relationships/hyperlink" Target="https://www.sec.gov/rules/2018/04/amendments-forms-and-schedules-remove-provision-certain-personally-identifiable" TargetMode="External"/><Relationship Id="rId17" Type="http://schemas.openxmlformats.org/officeDocument/2006/relationships/hyperlink" Target="https://www.sec.gov/rules/2018/06/inline-xbrl-filing-tagged-data" TargetMode="External"/><Relationship Id="rId25" Type="http://schemas.openxmlformats.org/officeDocument/2006/relationships/hyperlink" Target="https://www.sec.gov/rules/2018/10/adoption-updated-edgar-filer-manual-correction" TargetMode="External"/><Relationship Id="rId33" Type="http://schemas.openxmlformats.org/officeDocument/2006/relationships/hyperlink" Target="https://www.sec.gov/rules/2018/12/applications-security-based-swap-dealers-or-major-security-based-swap-participants" TargetMode="External"/><Relationship Id="rId38" Type="http://schemas.openxmlformats.org/officeDocument/2006/relationships/hyperlink" Target="https://www.sec.gov/rules/2019/03/public-company-accounting-oversight-board-hearing-officers" TargetMode="External"/><Relationship Id="rId46" Type="http://schemas.openxmlformats.org/officeDocument/2006/relationships/hyperlink" Target="https://www.sec.gov/rules/2019/08/fast-act-modernization-and-simplification-regulation-s-k" TargetMode="External"/><Relationship Id="rId59" Type="http://schemas.openxmlformats.org/officeDocument/2006/relationships/hyperlink" Target="https://www.sec.gov/rules/2020/03/updated-disclosure-requirements-and-summary-prospectus-variable-annuity-and-variable" TargetMode="External"/><Relationship Id="rId67" Type="http://schemas.openxmlformats.org/officeDocument/2006/relationships/hyperlink" Target="https://www.sec.gov/rules/2020/07/exemptions-proxy-rules-proxy-voting-advice" TargetMode="External"/><Relationship Id="rId20" Type="http://schemas.openxmlformats.org/officeDocument/2006/relationships/hyperlink" Target="https://www.sec.gov/rules/2018/11/regulation-nms-stock-alternative-trading-systems" TargetMode="External"/><Relationship Id="rId41" Type="http://schemas.openxmlformats.org/officeDocument/2006/relationships/hyperlink" Target="https://www.sec.gov/rules/2019/06/adoption-updated-edgar-filer-manual" TargetMode="External"/><Relationship Id="rId54" Type="http://schemas.openxmlformats.org/officeDocument/2006/relationships/hyperlink" Target="https://www.sec.gov/rules/2019/12/risk-mitigation-techniques-uncleared-security-based-swaps" TargetMode="External"/><Relationship Id="rId62" Type="http://schemas.openxmlformats.org/officeDocument/2006/relationships/hyperlink" Target="https://www.sec.gov/rules/2020/04/definition-covered-clearing-agency" TargetMode="External"/><Relationship Id="rId70" Type="http://schemas.openxmlformats.org/officeDocument/2006/relationships/hyperlink" Target="https://www.sec.gov/rules/2020/08/modernization-regulation-s-k-items-101-103-and-105" TargetMode="External"/><Relationship Id="rId75" Type="http://schemas.openxmlformats.org/officeDocument/2006/relationships/hyperlink" Target="https://www.sec.gov/rules/2020/09/procedural-requirements-and-resubmission-thresholds-under-exchange-act-rule-14a-8" TargetMode="External"/><Relationship Id="rId83" Type="http://schemas.openxmlformats.org/officeDocument/2006/relationships/hyperlink" Target="https://www.sec.gov/rules/2020/11/electronic-signatures-regulation-s-t-rule-302" TargetMode="External"/><Relationship Id="rId88" Type="http://schemas.openxmlformats.org/officeDocument/2006/relationships/hyperlink" Target="https://www.sec.gov/rules/2021/03/adoption-updated-edgar-filer-manual-form-id-amendments" TargetMode="External"/><Relationship Id="rId91" Type="http://schemas.openxmlformats.org/officeDocument/2006/relationships/hyperlink" Target="https://www.sec.gov/rules/2012/10/exemption-definition-clearing-agency-certain-activities-security-based-swap-dealers" TargetMode="External"/><Relationship Id="rId96" Type="http://schemas.openxmlformats.org/officeDocument/2006/relationships/printerSettings" Target="../printerSettings/printerSettings4.bin"/><Relationship Id="rId1" Type="http://schemas.openxmlformats.org/officeDocument/2006/relationships/hyperlink" Target="https://www.sec.gov/rules/2017/05/technical-amendments-form-adv-and-form-adv-w" TargetMode="External"/><Relationship Id="rId6" Type="http://schemas.openxmlformats.org/officeDocument/2006/relationships/hyperlink" Target="https://www.sec.gov/rules/2017/12/investment-company-reporting-modernization" TargetMode="External"/><Relationship Id="rId15" Type="http://schemas.openxmlformats.org/officeDocument/2006/relationships/hyperlink" Target="https://www.sec.gov/rules/2018/06/amendments-commissions-freedom-information-act-regulations" TargetMode="External"/><Relationship Id="rId23" Type="http://schemas.openxmlformats.org/officeDocument/2006/relationships/hyperlink" Target="https://www.sec.gov/rules/2018/08/amendments-municipal-securities-disclosure" TargetMode="External"/><Relationship Id="rId28" Type="http://schemas.openxmlformats.org/officeDocument/2006/relationships/hyperlink" Target="https://www.sec.gov/rules/2018/11/regulation-nms-stock-alternative-trading-systems" TargetMode="External"/><Relationship Id="rId36" Type="http://schemas.openxmlformats.org/officeDocument/2006/relationships/hyperlink" Target="https://www.sec.gov/rules/2019/03/adoption-updated-edgar-filer-manual" TargetMode="External"/><Relationship Id="rId49" Type="http://schemas.openxmlformats.org/officeDocument/2006/relationships/hyperlink" Target="https://www.sec.gov/rules/2019/09/prohibitions-and-restrictions-proprietary-trading-and-certain-interests-and" TargetMode="External"/><Relationship Id="rId57" Type="http://schemas.openxmlformats.org/officeDocument/2006/relationships/hyperlink" Target="https://www.sec.gov/rules/2020/03/exemptions-investment-adviser-registration-advisers-certain-rural-business-investment" TargetMode="External"/><Relationship Id="rId10" Type="http://schemas.openxmlformats.org/officeDocument/2006/relationships/hyperlink" Target="https://www.sec.gov/rules/2018/03/adoption-updated-edgar-filer-manual" TargetMode="External"/><Relationship Id="rId31" Type="http://schemas.openxmlformats.org/officeDocument/2006/relationships/hyperlink" Target="https://www.sec.gov/rules/2018/12/adoption-updated-edgar-filer-manual" TargetMode="External"/><Relationship Id="rId44" Type="http://schemas.openxmlformats.org/officeDocument/2006/relationships/hyperlink" Target="https://www.sec.gov/rules/2019/06/capital-margin-and-segregation-requirements-security-based-swap-dealers-and-major" TargetMode="External"/><Relationship Id="rId52" Type="http://schemas.openxmlformats.org/officeDocument/2006/relationships/hyperlink" Target="https://www.sec.gov/rules/2019/09/exchange-traded-funds" TargetMode="External"/><Relationship Id="rId60" Type="http://schemas.openxmlformats.org/officeDocument/2006/relationships/hyperlink" Target="https://www.sec.gov/rules/2020/03/accelerated-filer-and-large-accelerated-filer-definitions" TargetMode="External"/><Relationship Id="rId65" Type="http://schemas.openxmlformats.org/officeDocument/2006/relationships/hyperlink" Target="https://www.sec.gov/rules/2020/06/prohibitions-and-restrictions-proprietary-trading-and-certain-interests-and" TargetMode="External"/><Relationship Id="rId73" Type="http://schemas.openxmlformats.org/officeDocument/2006/relationships/hyperlink" Target="https://www.sec.gov/rules/2020/09/publication-or-submission-quotations-without-specified-information" TargetMode="External"/><Relationship Id="rId78" Type="http://schemas.openxmlformats.org/officeDocument/2006/relationships/hyperlink" Target="https://www.sec.gov/rules/2020/10/qualifications-accountants" TargetMode="External"/><Relationship Id="rId81" Type="http://schemas.openxmlformats.org/officeDocument/2006/relationships/hyperlink" Target="https://www.sec.gov/rules/2020/11/facilitating-capital-formation-and-expanding-investment-opportunities-improving" TargetMode="External"/><Relationship Id="rId86" Type="http://schemas.openxmlformats.org/officeDocument/2006/relationships/hyperlink" Target="https://www.sec.gov/rules/2020/12/market-data-infrastructure" TargetMode="External"/><Relationship Id="rId94" Type="http://schemas.openxmlformats.org/officeDocument/2006/relationships/hyperlink" Target="https://www.sec.gov/rules/2019/06/regulation-best-interest-broker-dealer-standard-conduct" TargetMode="External"/><Relationship Id="rId4" Type="http://schemas.openxmlformats.org/officeDocument/2006/relationships/hyperlink" Target="https://www.sec.gov/rules/2017/10/covered-securities-pursuant-section-18-securities-act-1933" TargetMode="External"/><Relationship Id="rId9" Type="http://schemas.openxmlformats.org/officeDocument/2006/relationships/hyperlink" Target="https://www.sec.gov/rules/1997/12/amendments-forms-and-schedules-remove-voluntary-provision-social-security-numbers" TargetMode="External"/><Relationship Id="rId13" Type="http://schemas.openxmlformats.org/officeDocument/2006/relationships/hyperlink" Target="https://www.sec.gov/rules/2018/05/technical-amendments-rules-practice-and-rules-organization-conduct-and-ethics-and" TargetMode="External"/><Relationship Id="rId18" Type="http://schemas.openxmlformats.org/officeDocument/2006/relationships/hyperlink" Target="https://www.sec.gov/rules/2018/06/smaller-reporting-company-definition" TargetMode="External"/><Relationship Id="rId39" Type="http://schemas.openxmlformats.org/officeDocument/2006/relationships/hyperlink" Target="https://www.sec.gov/rules/2018/11/disclosure-order-handling-information" TargetMode="External"/><Relationship Id="rId34" Type="http://schemas.openxmlformats.org/officeDocument/2006/relationships/hyperlink" Target="https://www.sec.gov/rules/2018/12/conditional-small-issues-exemption-under-securities-act-1933-regulation-a" TargetMode="External"/><Relationship Id="rId50" Type="http://schemas.openxmlformats.org/officeDocument/2006/relationships/hyperlink" Target="https://www.sec.gov/rules/2019/09/recordkeeping-and-reporting-requirements-security-based-swap-dealers-major-security" TargetMode="External"/><Relationship Id="rId55" Type="http://schemas.openxmlformats.org/officeDocument/2006/relationships/hyperlink" Target="https://www.sec.gov/rules/2020/01/adoption-updated-edgar-filer-manual" TargetMode="External"/><Relationship Id="rId76" Type="http://schemas.openxmlformats.org/officeDocument/2006/relationships/hyperlink" Target="https://www.sec.gov/rules/2020/09/whistleblower-program-rules" TargetMode="External"/><Relationship Id="rId7" Type="http://schemas.openxmlformats.org/officeDocument/2006/relationships/hyperlink" Target="https://www.sec.gov/rules/2018/01/treatment-certain-communications-involving-security-based-swaps-may-be-purchased-only" TargetMode="External"/><Relationship Id="rId71" Type="http://schemas.openxmlformats.org/officeDocument/2006/relationships/hyperlink" Target="https://www.sec.gov/rules/2020/08/accredited-investor-definition" TargetMode="External"/><Relationship Id="rId92" Type="http://schemas.openxmlformats.org/officeDocument/2006/relationships/hyperlink" Target="https://www.sec.gov/rules/2020/12/disclosure-payments-resource-extraction-issuers" TargetMode="External"/><Relationship Id="rId2" Type="http://schemas.openxmlformats.org/officeDocument/2006/relationships/hyperlink" Target="https://www.sec.gov/rules/2017/07/adoption-updated-edgar-filer-manual" TargetMode="External"/><Relationship Id="rId29" Type="http://schemas.openxmlformats.org/officeDocument/2006/relationships/hyperlink" Target="https://www.sec.gov/rules/2017/12/investment-company-reporting-modernization" TargetMode="External"/><Relationship Id="rId24" Type="http://schemas.openxmlformats.org/officeDocument/2006/relationships/hyperlink" Target="https://www.sec.gov/rules/2018/08/delegation-authority-general-counsel-commission" TargetMode="External"/><Relationship Id="rId40" Type="http://schemas.openxmlformats.org/officeDocument/2006/relationships/hyperlink" Target="https://www.sec.gov/rules/2019/06/form-crs-relationship-summary-amendments-form-adv" TargetMode="External"/><Relationship Id="rId45" Type="http://schemas.openxmlformats.org/officeDocument/2006/relationships/hyperlink" Target="https://www.sec.gov/rules/2019/07/revisions-prohibitions-and-restrictions-proprietary-trading-and-certain-interests-and" TargetMode="External"/><Relationship Id="rId66" Type="http://schemas.openxmlformats.org/officeDocument/2006/relationships/hyperlink" Target="https://www.sec.gov/rules/2020/07/amendments-procedures-respect-applications-under-investment-company-act-1940" TargetMode="External"/><Relationship Id="rId87" Type="http://schemas.openxmlformats.org/officeDocument/2006/relationships/hyperlink" Target="https://www.sec.gov/rules/2020/12/delegation-authority-director-division-enforcement" TargetMode="External"/><Relationship Id="rId61" Type="http://schemas.openxmlformats.org/officeDocument/2006/relationships/hyperlink" Target="https://www.sec.gov/rules/2020/04/securities-offering-reform-closed-end-investment-companies" TargetMode="External"/><Relationship Id="rId82" Type="http://schemas.openxmlformats.org/officeDocument/2006/relationships/hyperlink" Target="https://www.sec.gov/rules/2020/11/amendments-commissions-rules-practice-conformed-federal-register-version-effective" TargetMode="External"/><Relationship Id="rId19" Type="http://schemas.openxmlformats.org/officeDocument/2006/relationships/hyperlink" Target="https://www.sec.gov/rules/2018/07/adoption-updated-edgar-filer-manual" TargetMode="External"/><Relationship Id="rId14" Type="http://schemas.openxmlformats.org/officeDocument/2006/relationships/hyperlink" Target="https://www.sec.gov/rules/2018/11/optional-internet-availability-investment-company-shareholder-reports" TargetMode="External"/><Relationship Id="rId30" Type="http://schemas.openxmlformats.org/officeDocument/2006/relationships/hyperlink" Target="https://www.sec.gov/rules/2018/11/covered-investment-fund-research-reports" TargetMode="External"/><Relationship Id="rId35" Type="http://schemas.openxmlformats.org/officeDocument/2006/relationships/hyperlink" Target="https://www.sec.gov/rules/2018/12/disclosure-hedging-employees-officers-and-directors" TargetMode="External"/><Relationship Id="rId56" Type="http://schemas.openxmlformats.org/officeDocument/2006/relationships/hyperlink" Target="https://www.sec.gov/rules/2020/02/delegation-authority-general-counsel-commission" TargetMode="External"/><Relationship Id="rId77" Type="http://schemas.openxmlformats.org/officeDocument/2006/relationships/hyperlink" Target="https://www.sec.gov/rules/2020/10/fund-funds-arrangemen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31C06-2FAD-4956-A742-F7712259836F}">
  <dimension ref="A1:J21"/>
  <sheetViews>
    <sheetView tabSelected="1" workbookViewId="0"/>
  </sheetViews>
  <sheetFormatPr defaultRowHeight="14.25"/>
  <cols>
    <col min="2" max="2" width="12.375" customWidth="1"/>
    <col min="3" max="3" width="16" customWidth="1"/>
    <col min="5" max="5" width="35" customWidth="1"/>
  </cols>
  <sheetData>
    <row r="1" spans="1:10" ht="27.75" customHeight="1">
      <c r="A1" s="340" t="s">
        <v>717</v>
      </c>
      <c r="B1" s="339"/>
      <c r="C1" s="338">
        <v>45385</v>
      </c>
      <c r="D1" s="337"/>
    </row>
    <row r="2" spans="1:10">
      <c r="A2" s="289" t="s">
        <v>549</v>
      </c>
      <c r="B2" s="290"/>
      <c r="C2" s="290"/>
      <c r="D2" s="290"/>
      <c r="E2" s="291"/>
    </row>
    <row r="3" spans="1:10">
      <c r="A3" s="286" t="s">
        <v>561</v>
      </c>
      <c r="B3" s="287"/>
      <c r="C3" s="288"/>
      <c r="D3" s="286" t="s">
        <v>562</v>
      </c>
      <c r="E3" s="287"/>
      <c r="F3" s="84"/>
    </row>
    <row r="4" spans="1:10">
      <c r="A4" s="292" t="s">
        <v>550</v>
      </c>
      <c r="B4" s="293"/>
      <c r="C4" s="294"/>
      <c r="D4" s="295" t="s">
        <v>716</v>
      </c>
      <c r="E4" s="296"/>
    </row>
    <row r="5" spans="1:10" ht="48" customHeight="1">
      <c r="A5" s="276"/>
      <c r="B5" s="277"/>
      <c r="C5" s="284"/>
      <c r="D5" s="285"/>
      <c r="E5" s="281"/>
      <c r="G5" s="336"/>
      <c r="H5" s="336"/>
      <c r="I5" s="336"/>
      <c r="J5" s="336"/>
    </row>
    <row r="6" spans="1:10" ht="16.5" customHeight="1">
      <c r="A6" s="276" t="s">
        <v>629</v>
      </c>
      <c r="B6" s="277"/>
      <c r="C6" s="284"/>
      <c r="D6" s="280" t="s">
        <v>630</v>
      </c>
      <c r="E6" s="281"/>
    </row>
    <row r="7" spans="1:10" ht="48" customHeight="1">
      <c r="A7" s="276"/>
      <c r="B7" s="277"/>
      <c r="C7" s="284"/>
      <c r="D7" s="280"/>
      <c r="E7" s="281"/>
    </row>
    <row r="8" spans="1:10" ht="14.25" customHeight="1">
      <c r="A8" s="276" t="s">
        <v>551</v>
      </c>
      <c r="B8" s="277"/>
      <c r="C8" s="284"/>
      <c r="D8" s="285" t="s">
        <v>552</v>
      </c>
      <c r="E8" s="281"/>
    </row>
    <row r="9" spans="1:10" ht="46.5" customHeight="1">
      <c r="A9" s="276"/>
      <c r="B9" s="277"/>
      <c r="C9" s="284"/>
      <c r="D9" s="285"/>
      <c r="E9" s="281"/>
    </row>
    <row r="10" spans="1:10" ht="46.5" customHeight="1">
      <c r="A10" s="276" t="s">
        <v>633</v>
      </c>
      <c r="B10" s="277"/>
      <c r="C10" s="284"/>
      <c r="D10" s="280" t="s">
        <v>634</v>
      </c>
      <c r="E10" s="281"/>
    </row>
    <row r="11" spans="1:10" ht="46.5" customHeight="1">
      <c r="A11" s="276"/>
      <c r="B11" s="277"/>
      <c r="C11" s="284"/>
      <c r="D11" s="280"/>
      <c r="E11" s="281"/>
    </row>
    <row r="12" spans="1:10">
      <c r="A12" s="276" t="s">
        <v>553</v>
      </c>
      <c r="B12" s="277"/>
      <c r="C12" s="284"/>
      <c r="D12" s="285" t="s">
        <v>554</v>
      </c>
      <c r="E12" s="281"/>
    </row>
    <row r="13" spans="1:10" ht="47.25" customHeight="1">
      <c r="A13" s="276"/>
      <c r="B13" s="277"/>
      <c r="C13" s="284"/>
      <c r="D13" s="285"/>
      <c r="E13" s="281"/>
    </row>
    <row r="14" spans="1:10" ht="18.75" customHeight="1">
      <c r="A14" s="276" t="s">
        <v>570</v>
      </c>
      <c r="B14" s="277"/>
      <c r="C14" s="284"/>
      <c r="D14" s="280" t="s">
        <v>571</v>
      </c>
      <c r="E14" s="281"/>
    </row>
    <row r="15" spans="1:10" ht="45" customHeight="1">
      <c r="A15" s="276"/>
      <c r="B15" s="277"/>
      <c r="C15" s="284"/>
      <c r="D15" s="280"/>
      <c r="E15" s="281"/>
    </row>
    <row r="16" spans="1:10">
      <c r="A16" s="276" t="s">
        <v>555</v>
      </c>
      <c r="B16" s="277"/>
      <c r="C16" s="284"/>
      <c r="D16" s="285" t="s">
        <v>557</v>
      </c>
      <c r="E16" s="281"/>
    </row>
    <row r="17" spans="1:5" ht="30.75" customHeight="1">
      <c r="A17" s="276"/>
      <c r="B17" s="277"/>
      <c r="C17" s="284"/>
      <c r="D17" s="285"/>
      <c r="E17" s="281"/>
    </row>
    <row r="18" spans="1:5">
      <c r="A18" s="276" t="s">
        <v>556</v>
      </c>
      <c r="B18" s="277"/>
      <c r="C18" s="277"/>
      <c r="D18" s="280" t="s">
        <v>558</v>
      </c>
      <c r="E18" s="281"/>
    </row>
    <row r="19" spans="1:5" ht="31.5" customHeight="1">
      <c r="A19" s="276"/>
      <c r="B19" s="277"/>
      <c r="C19" s="277"/>
      <c r="D19" s="280"/>
      <c r="E19" s="281"/>
    </row>
    <row r="20" spans="1:5">
      <c r="A20" s="276" t="s">
        <v>559</v>
      </c>
      <c r="B20" s="277"/>
      <c r="C20" s="277"/>
      <c r="D20" s="280" t="s">
        <v>560</v>
      </c>
      <c r="E20" s="281"/>
    </row>
    <row r="21" spans="1:5" ht="31.5" customHeight="1">
      <c r="A21" s="278"/>
      <c r="B21" s="279"/>
      <c r="C21" s="279"/>
      <c r="D21" s="282"/>
      <c r="E21" s="283"/>
    </row>
  </sheetData>
  <mergeCells count="21">
    <mergeCell ref="A2:E2"/>
    <mergeCell ref="A4:C5"/>
    <mergeCell ref="D4:E5"/>
    <mergeCell ref="A8:C9"/>
    <mergeCell ref="D8:E9"/>
    <mergeCell ref="A20:C21"/>
    <mergeCell ref="D20:E21"/>
    <mergeCell ref="A12:C13"/>
    <mergeCell ref="D12:E13"/>
    <mergeCell ref="A3:C3"/>
    <mergeCell ref="D3:E3"/>
    <mergeCell ref="A14:C15"/>
    <mergeCell ref="D14:E15"/>
    <mergeCell ref="A16:C17"/>
    <mergeCell ref="D16:E17"/>
    <mergeCell ref="A18:C19"/>
    <mergeCell ref="D18:E19"/>
    <mergeCell ref="A6:C7"/>
    <mergeCell ref="D6:E7"/>
    <mergeCell ref="A10:C11"/>
    <mergeCell ref="D10:E11"/>
  </mergeCells>
  <hyperlinks>
    <hyperlink ref="A4" r:id="rId1" xr:uid="{7D4310B8-69A4-4937-997C-7EFFE9BB50F3}"/>
    <hyperlink ref="A8:C9" location="'Jay Clayton (2017-2020)'!A1" display="Jay Clayton (2017-2020)" xr:uid="{DB2A4431-9CCB-4111-B49B-89C4839909E2}"/>
    <hyperlink ref="A4:C5" location="'Gary Gensler (2021-Present)'!A1" display="Gary Gensler (2021-Present)" xr:uid="{25BE4CF5-D6B4-4FDD-A3BA-1199C3A56DFA}"/>
    <hyperlink ref="A12:C13" location="'Mary Jo White (2013-2016)'!A1" display="Mary Jo White (2013-2016)" xr:uid="{16B6BF0B-4998-47C8-86AC-EA12DB8EF077}"/>
    <hyperlink ref="A16:C17" location="'Proposals Comparison'!A1" display="Proposals Comparison" xr:uid="{466656D7-5B4E-4B1A-BCBD-68D3C5C2620D}"/>
    <hyperlink ref="A18:C19" location="'Finalizations Comparison'!A1" display="Finalizations Comparison" xr:uid="{AAD9CBE0-B519-44A5-9360-2494C649809E}"/>
    <hyperlink ref="A20:C21" location="'Gensler Reg Agenda Progress'!A1" display="Gensler Reg Agenda Progress" xr:uid="{206B92B3-94EF-422D-9B24-E866A6DA7BB7}"/>
    <hyperlink ref="A14:C15" location="'Comment Period Comparison'!A1" display="Comment Period Comparison" xr:uid="{A03341CC-6327-4BB0-AE32-E12BF0B1DDC3}"/>
    <hyperlink ref="A10:C11" location="'Clayton Total Finalizations'!A1" display="Clayton Total Finalizations" xr:uid="{30435BCD-42E3-490F-A15F-B0E17B0D8B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65E58-240F-4A9E-8013-83B202372851}">
  <dimension ref="A1:H107"/>
  <sheetViews>
    <sheetView zoomScale="60" zoomScaleNormal="60" workbookViewId="0">
      <selection activeCell="B1" sqref="B1"/>
    </sheetView>
  </sheetViews>
  <sheetFormatPr defaultColWidth="8.625" defaultRowHeight="18"/>
  <cols>
    <col min="1" max="1" width="3.625" style="112" customWidth="1"/>
    <col min="2" max="2" width="153" style="112" customWidth="1"/>
    <col min="3" max="3" width="65" style="112" customWidth="1"/>
    <col min="4" max="4" width="71.625" style="112" customWidth="1"/>
    <col min="5" max="5" width="17.75" style="111" customWidth="1"/>
    <col min="6" max="6" width="16.5" style="112" customWidth="1"/>
    <col min="7" max="7" width="37.125" style="112" customWidth="1"/>
    <col min="8" max="8" width="33.125" style="112" customWidth="1"/>
    <col min="9" max="16384" width="8.625" style="112"/>
  </cols>
  <sheetData>
    <row r="1" spans="1:8">
      <c r="A1" s="156" t="s">
        <v>533</v>
      </c>
    </row>
    <row r="2" spans="1:8" ht="49.5" customHeight="1">
      <c r="A2" s="319" t="s">
        <v>534</v>
      </c>
      <c r="B2" s="319"/>
      <c r="D2" s="154"/>
      <c r="E2" s="320" t="s">
        <v>356</v>
      </c>
      <c r="F2" s="321"/>
      <c r="G2" s="321"/>
      <c r="H2" s="322"/>
    </row>
    <row r="3" spans="1:8" ht="27.95" customHeight="1" thickBot="1">
      <c r="D3" s="155"/>
      <c r="E3" s="151"/>
      <c r="F3" s="323" t="s">
        <v>532</v>
      </c>
      <c r="G3" s="324"/>
      <c r="H3" s="135" t="s">
        <v>527</v>
      </c>
    </row>
    <row r="4" spans="1:8" ht="15.75">
      <c r="B4" s="107" t="s">
        <v>531</v>
      </c>
      <c r="C4" s="145"/>
      <c r="D4" s="141"/>
      <c r="E4" s="152"/>
      <c r="F4" s="301" t="s">
        <v>528</v>
      </c>
      <c r="G4" s="303"/>
      <c r="H4" s="135" t="s">
        <v>529</v>
      </c>
    </row>
    <row r="5" spans="1:8" ht="14.1" customHeight="1">
      <c r="B5" s="51" t="s">
        <v>712</v>
      </c>
      <c r="C5" s="146">
        <f>SUM(C6:C8)</f>
        <v>64</v>
      </c>
      <c r="D5" s="141"/>
      <c r="E5" s="153"/>
      <c r="F5" s="323" t="s">
        <v>632</v>
      </c>
      <c r="G5" s="324"/>
      <c r="H5" s="135" t="s">
        <v>529</v>
      </c>
    </row>
    <row r="6" spans="1:8" ht="14.1" customHeight="1">
      <c r="B6" s="108" t="s">
        <v>530</v>
      </c>
      <c r="C6" s="146">
        <f>COUNT(A11:A44)</f>
        <v>31</v>
      </c>
      <c r="D6" s="142"/>
      <c r="E6" s="247"/>
      <c r="F6" s="323" t="s">
        <v>628</v>
      </c>
      <c r="G6" s="324"/>
      <c r="H6" s="135" t="s">
        <v>529</v>
      </c>
    </row>
    <row r="7" spans="1:8" ht="14.1" customHeight="1">
      <c r="B7" s="108" t="s">
        <v>710</v>
      </c>
      <c r="C7" s="146">
        <f>COUNT(A48:A69)</f>
        <v>21</v>
      </c>
      <c r="D7" s="142"/>
      <c r="E7"/>
      <c r="F7" s="61"/>
      <c r="G7" s="61"/>
      <c r="H7" s="22"/>
    </row>
    <row r="8" spans="1:8" ht="15.6" customHeight="1" thickBot="1">
      <c r="B8" s="140" t="s">
        <v>711</v>
      </c>
      <c r="C8" s="147">
        <f>COUNT(A74:A85)</f>
        <v>12</v>
      </c>
      <c r="D8" s="142"/>
      <c r="E8" s="27"/>
    </row>
    <row r="9" spans="1:8" ht="15.6" customHeight="1">
      <c r="B9" s="142"/>
      <c r="C9" s="27"/>
      <c r="D9" s="142"/>
      <c r="E9" s="27"/>
    </row>
    <row r="10" spans="1:8">
      <c r="A10" s="317" t="s">
        <v>407</v>
      </c>
      <c r="B10" s="318"/>
      <c r="C10" s="150" t="s">
        <v>408</v>
      </c>
      <c r="D10" s="159"/>
      <c r="E10" s="113" t="s">
        <v>11</v>
      </c>
      <c r="F10" s="114" t="s">
        <v>409</v>
      </c>
      <c r="G10" s="114" t="s">
        <v>410</v>
      </c>
    </row>
    <row r="11" spans="1:8">
      <c r="A11" s="139">
        <v>1</v>
      </c>
      <c r="B11" s="121" t="s">
        <v>229</v>
      </c>
      <c r="C11" s="122" t="s">
        <v>411</v>
      </c>
      <c r="D11" s="123" t="s">
        <v>412</v>
      </c>
      <c r="E11" s="115" t="s">
        <v>228</v>
      </c>
      <c r="F11" s="112" t="s">
        <v>413</v>
      </c>
      <c r="G11" s="112" t="s">
        <v>414</v>
      </c>
    </row>
    <row r="12" spans="1:8">
      <c r="A12" s="139">
        <v>2</v>
      </c>
      <c r="B12" s="121" t="s">
        <v>415</v>
      </c>
      <c r="C12" s="122" t="s">
        <v>416</v>
      </c>
      <c r="D12" s="123" t="s">
        <v>412</v>
      </c>
      <c r="E12" s="115" t="s">
        <v>226</v>
      </c>
      <c r="F12" s="112" t="s">
        <v>415</v>
      </c>
    </row>
    <row r="13" spans="1:8">
      <c r="A13" s="139">
        <v>3</v>
      </c>
      <c r="B13" s="121" t="s">
        <v>231</v>
      </c>
      <c r="C13" s="122" t="s">
        <v>417</v>
      </c>
      <c r="D13" s="123" t="s">
        <v>412</v>
      </c>
      <c r="E13" s="115" t="s">
        <v>230</v>
      </c>
      <c r="F13" s="112" t="s">
        <v>231</v>
      </c>
    </row>
    <row r="14" spans="1:8">
      <c r="A14" s="157"/>
      <c r="B14" s="124" t="s">
        <v>56</v>
      </c>
      <c r="C14" s="125" t="s">
        <v>418</v>
      </c>
      <c r="D14" s="126" t="s">
        <v>412</v>
      </c>
      <c r="E14" s="116" t="s">
        <v>57</v>
      </c>
      <c r="F14" s="112" t="s">
        <v>56</v>
      </c>
    </row>
    <row r="15" spans="1:8">
      <c r="A15" s="139">
        <v>4</v>
      </c>
      <c r="B15" s="121" t="s">
        <v>259</v>
      </c>
      <c r="C15" s="117" t="s">
        <v>526</v>
      </c>
      <c r="D15" s="123" t="s">
        <v>412</v>
      </c>
      <c r="E15" s="115" t="s">
        <v>257</v>
      </c>
    </row>
    <row r="16" spans="1:8">
      <c r="A16" s="139">
        <v>5</v>
      </c>
      <c r="B16" s="121" t="s">
        <v>419</v>
      </c>
      <c r="C16" s="117" t="s">
        <v>420</v>
      </c>
      <c r="D16" s="123" t="s">
        <v>412</v>
      </c>
      <c r="E16" s="115" t="s">
        <v>235</v>
      </c>
      <c r="F16" s="112" t="s">
        <v>421</v>
      </c>
    </row>
    <row r="17" spans="1:7">
      <c r="A17" s="157"/>
      <c r="B17" s="124" t="s">
        <v>62</v>
      </c>
      <c r="C17" s="125" t="s">
        <v>422</v>
      </c>
      <c r="D17" s="126" t="s">
        <v>412</v>
      </c>
      <c r="E17" s="116" t="s">
        <v>63</v>
      </c>
      <c r="F17" s="112" t="s">
        <v>62</v>
      </c>
    </row>
    <row r="18" spans="1:7">
      <c r="A18" s="139">
        <v>6</v>
      </c>
      <c r="B18" s="121" t="s">
        <v>423</v>
      </c>
      <c r="C18" s="117" t="s">
        <v>424</v>
      </c>
      <c r="D18" s="123" t="s">
        <v>412</v>
      </c>
      <c r="E18" s="115" t="s">
        <v>222</v>
      </c>
    </row>
    <row r="19" spans="1:7">
      <c r="A19" s="139">
        <v>7</v>
      </c>
      <c r="B19" s="121" t="s">
        <v>425</v>
      </c>
      <c r="C19" s="117" t="s">
        <v>426</v>
      </c>
      <c r="D19" s="123" t="s">
        <v>412</v>
      </c>
      <c r="E19" s="115" t="s">
        <v>243</v>
      </c>
      <c r="F19" s="112" t="s">
        <v>427</v>
      </c>
    </row>
    <row r="20" spans="1:7">
      <c r="A20" s="139">
        <v>8</v>
      </c>
      <c r="B20" s="121" t="s">
        <v>428</v>
      </c>
      <c r="C20" s="117" t="s">
        <v>429</v>
      </c>
      <c r="D20" s="123" t="s">
        <v>412</v>
      </c>
      <c r="E20" s="115" t="s">
        <v>253</v>
      </c>
      <c r="F20" s="112" t="s">
        <v>430</v>
      </c>
      <c r="G20" s="112" t="s">
        <v>431</v>
      </c>
    </row>
    <row r="21" spans="1:7">
      <c r="A21" s="139">
        <v>9</v>
      </c>
      <c r="B21" s="127" t="s">
        <v>432</v>
      </c>
      <c r="C21" s="117" t="s">
        <v>433</v>
      </c>
      <c r="D21" s="123" t="s">
        <v>412</v>
      </c>
      <c r="E21" s="115" t="s">
        <v>237</v>
      </c>
      <c r="F21" s="112" t="s">
        <v>238</v>
      </c>
    </row>
    <row r="22" spans="1:7">
      <c r="A22" s="139">
        <v>10</v>
      </c>
      <c r="B22" s="127" t="s">
        <v>434</v>
      </c>
      <c r="C22" s="117" t="s">
        <v>433</v>
      </c>
      <c r="D22" s="123" t="s">
        <v>435</v>
      </c>
      <c r="E22" s="115" t="s">
        <v>245</v>
      </c>
      <c r="F22" s="112" t="s">
        <v>246</v>
      </c>
    </row>
    <row r="23" spans="1:7">
      <c r="A23" s="139">
        <v>11</v>
      </c>
      <c r="B23" s="127" t="s">
        <v>436</v>
      </c>
      <c r="C23" s="117" t="s">
        <v>437</v>
      </c>
      <c r="D23" s="123" t="s">
        <v>435</v>
      </c>
      <c r="E23" s="111" t="s">
        <v>241</v>
      </c>
      <c r="F23" s="112" t="s">
        <v>436</v>
      </c>
    </row>
    <row r="24" spans="1:7">
      <c r="A24" s="139">
        <v>12</v>
      </c>
      <c r="B24" s="127" t="s">
        <v>268</v>
      </c>
      <c r="C24" s="117" t="s">
        <v>437</v>
      </c>
      <c r="D24" s="123" t="s">
        <v>435</v>
      </c>
      <c r="E24" s="115" t="s">
        <v>267</v>
      </c>
    </row>
    <row r="25" spans="1:7">
      <c r="A25" s="139">
        <v>13</v>
      </c>
      <c r="B25" s="127" t="s">
        <v>240</v>
      </c>
      <c r="C25" s="117" t="s">
        <v>438</v>
      </c>
      <c r="D25" s="123" t="s">
        <v>435</v>
      </c>
      <c r="E25" s="118" t="s">
        <v>239</v>
      </c>
    </row>
    <row r="26" spans="1:7">
      <c r="A26" s="139">
        <v>14</v>
      </c>
      <c r="B26" s="127" t="s">
        <v>439</v>
      </c>
      <c r="C26" s="117" t="s">
        <v>440</v>
      </c>
      <c r="D26" s="123" t="s">
        <v>435</v>
      </c>
      <c r="E26" s="115" t="s">
        <v>263</v>
      </c>
      <c r="F26" s="112" t="s">
        <v>441</v>
      </c>
    </row>
    <row r="27" spans="1:7">
      <c r="A27" s="139">
        <v>15</v>
      </c>
      <c r="B27" s="127" t="s">
        <v>442</v>
      </c>
      <c r="C27" s="117" t="s">
        <v>443</v>
      </c>
      <c r="D27" s="123" t="s">
        <v>435</v>
      </c>
      <c r="E27" s="115" t="s">
        <v>249</v>
      </c>
      <c r="F27" s="112" t="s">
        <v>250</v>
      </c>
    </row>
    <row r="28" spans="1:7">
      <c r="A28" s="139">
        <v>16</v>
      </c>
      <c r="B28" s="127" t="s">
        <v>444</v>
      </c>
      <c r="C28" s="117" t="s">
        <v>443</v>
      </c>
      <c r="D28" s="123" t="s">
        <v>435</v>
      </c>
      <c r="E28" s="115" t="s">
        <v>53</v>
      </c>
      <c r="F28" s="112" t="s">
        <v>445</v>
      </c>
    </row>
    <row r="29" spans="1:7">
      <c r="A29" s="139">
        <v>17</v>
      </c>
      <c r="B29" s="127" t="s">
        <v>452</v>
      </c>
      <c r="C29" s="117" t="s">
        <v>453</v>
      </c>
      <c r="D29" s="123" t="s">
        <v>435</v>
      </c>
      <c r="E29" s="115" t="s">
        <v>278</v>
      </c>
      <c r="F29" s="112" t="s">
        <v>454</v>
      </c>
    </row>
    <row r="30" spans="1:7">
      <c r="A30" s="139">
        <v>18</v>
      </c>
      <c r="B30" s="127" t="s">
        <v>455</v>
      </c>
      <c r="C30" s="117" t="s">
        <v>453</v>
      </c>
      <c r="D30" s="123" t="s">
        <v>435</v>
      </c>
      <c r="E30" s="115" t="s">
        <v>309</v>
      </c>
      <c r="F30" s="112" t="s">
        <v>311</v>
      </c>
    </row>
    <row r="31" spans="1:7">
      <c r="A31" s="139">
        <v>19</v>
      </c>
      <c r="B31" s="127" t="s">
        <v>705</v>
      </c>
      <c r="C31" s="117" t="s">
        <v>446</v>
      </c>
      <c r="D31" s="123" t="s">
        <v>435</v>
      </c>
      <c r="E31" s="115" t="s">
        <v>232</v>
      </c>
      <c r="F31" s="112" t="s">
        <v>447</v>
      </c>
    </row>
    <row r="32" spans="1:7">
      <c r="A32" s="139">
        <v>20</v>
      </c>
      <c r="B32" s="127" t="s">
        <v>448</v>
      </c>
      <c r="C32" s="117" t="s">
        <v>449</v>
      </c>
      <c r="D32" s="123" t="s">
        <v>435</v>
      </c>
      <c r="E32" s="115" t="s">
        <v>255</v>
      </c>
      <c r="F32" s="112" t="s">
        <v>256</v>
      </c>
    </row>
    <row r="33" spans="1:6">
      <c r="A33" s="139">
        <v>21</v>
      </c>
      <c r="B33" s="127" t="s">
        <v>450</v>
      </c>
      <c r="C33" s="148" t="s">
        <v>446</v>
      </c>
      <c r="D33" s="128" t="s">
        <v>435</v>
      </c>
      <c r="E33" s="115" t="s">
        <v>260</v>
      </c>
      <c r="F33" s="112" t="s">
        <v>451</v>
      </c>
    </row>
    <row r="34" spans="1:6">
      <c r="A34" s="139">
        <v>22</v>
      </c>
      <c r="B34" s="127" t="s">
        <v>468</v>
      </c>
      <c r="C34" s="117" t="s">
        <v>535</v>
      </c>
      <c r="D34" s="123" t="s">
        <v>435</v>
      </c>
      <c r="E34" s="115" t="s">
        <v>273</v>
      </c>
      <c r="F34" s="112" t="s">
        <v>274</v>
      </c>
    </row>
    <row r="35" spans="1:6">
      <c r="A35" s="138">
        <v>23</v>
      </c>
      <c r="B35" s="127" t="s">
        <v>469</v>
      </c>
      <c r="C35" s="117" t="s">
        <v>548</v>
      </c>
      <c r="D35" s="123" t="s">
        <v>435</v>
      </c>
      <c r="E35" s="115" t="s">
        <v>284</v>
      </c>
      <c r="F35" s="112" t="s">
        <v>470</v>
      </c>
    </row>
    <row r="36" spans="1:6">
      <c r="A36" s="213">
        <v>24</v>
      </c>
      <c r="B36" s="127" t="s">
        <v>476</v>
      </c>
      <c r="C36" s="117" t="s">
        <v>547</v>
      </c>
      <c r="D36" s="123" t="s">
        <v>546</v>
      </c>
      <c r="E36" s="115" t="s">
        <v>304</v>
      </c>
      <c r="F36" s="112" t="s">
        <v>477</v>
      </c>
    </row>
    <row r="37" spans="1:6">
      <c r="A37" s="138">
        <v>25</v>
      </c>
      <c r="B37" s="127" t="s">
        <v>471</v>
      </c>
      <c r="C37" s="117" t="s">
        <v>583</v>
      </c>
      <c r="D37" s="123" t="s">
        <v>582</v>
      </c>
      <c r="E37" s="115" t="s">
        <v>288</v>
      </c>
      <c r="F37" s="112" t="s">
        <v>472</v>
      </c>
    </row>
    <row r="38" spans="1:6">
      <c r="A38" s="138">
        <v>26</v>
      </c>
      <c r="B38" s="127" t="s">
        <v>464</v>
      </c>
      <c r="C38" s="117" t="s">
        <v>584</v>
      </c>
      <c r="D38" s="117" t="s">
        <v>585</v>
      </c>
      <c r="E38" s="216" t="s">
        <v>271</v>
      </c>
      <c r="F38" s="119" t="s">
        <v>465</v>
      </c>
    </row>
    <row r="39" spans="1:6">
      <c r="A39" s="138">
        <v>27</v>
      </c>
      <c r="B39" s="127" t="s">
        <v>462</v>
      </c>
      <c r="C39" s="117" t="s">
        <v>587</v>
      </c>
      <c r="D39" s="123" t="s">
        <v>585</v>
      </c>
      <c r="E39" s="115" t="s">
        <v>269</v>
      </c>
      <c r="F39" s="112" t="s">
        <v>463</v>
      </c>
    </row>
    <row r="40" spans="1:6">
      <c r="A40" s="138">
        <v>28</v>
      </c>
      <c r="B40" s="127" t="s">
        <v>466</v>
      </c>
      <c r="C40" s="117" t="s">
        <v>588</v>
      </c>
      <c r="D40" s="123" t="s">
        <v>585</v>
      </c>
      <c r="E40" s="115" t="s">
        <v>286</v>
      </c>
      <c r="F40" s="112" t="s">
        <v>467</v>
      </c>
    </row>
    <row r="41" spans="1:6">
      <c r="A41" s="136"/>
      <c r="B41" s="136" t="s">
        <v>308</v>
      </c>
      <c r="C41" s="252" t="s">
        <v>631</v>
      </c>
      <c r="D41" s="267" t="s">
        <v>696</v>
      </c>
      <c r="E41" s="137" t="s">
        <v>306</v>
      </c>
    </row>
    <row r="42" spans="1:6">
      <c r="A42" s="264">
        <v>29</v>
      </c>
      <c r="B42" s="121" t="s">
        <v>489</v>
      </c>
      <c r="C42" s="117" t="s">
        <v>695</v>
      </c>
      <c r="D42" s="123" t="s">
        <v>585</v>
      </c>
      <c r="E42" s="115" t="s">
        <v>265</v>
      </c>
      <c r="F42" s="112" t="s">
        <v>490</v>
      </c>
    </row>
    <row r="43" spans="1:6">
      <c r="A43" s="265">
        <v>30</v>
      </c>
      <c r="B43" s="121" t="s">
        <v>303</v>
      </c>
      <c r="C43" s="117" t="s">
        <v>695</v>
      </c>
      <c r="D43" s="123" t="s">
        <v>585</v>
      </c>
      <c r="E43" s="115" t="s">
        <v>302</v>
      </c>
    </row>
    <row r="44" spans="1:6">
      <c r="A44" s="265">
        <v>31</v>
      </c>
      <c r="B44" s="130" t="s">
        <v>332</v>
      </c>
      <c r="C44" s="117" t="s">
        <v>700</v>
      </c>
      <c r="D44" s="266" t="s">
        <v>585</v>
      </c>
      <c r="E44" s="115" t="s">
        <v>330</v>
      </c>
      <c r="F44" s="112" t="s">
        <v>701</v>
      </c>
    </row>
    <row r="45" spans="1:6">
      <c r="A45" s="214"/>
      <c r="C45" s="158"/>
      <c r="D45" s="158"/>
      <c r="E45" s="115"/>
    </row>
    <row r="46" spans="1:6">
      <c r="A46" s="325" t="s">
        <v>456</v>
      </c>
      <c r="B46" s="325"/>
      <c r="C46" s="326" t="s">
        <v>577</v>
      </c>
      <c r="D46" s="326" t="s">
        <v>574</v>
      </c>
      <c r="E46" s="115"/>
    </row>
    <row r="47" spans="1:6">
      <c r="A47" s="325"/>
      <c r="B47" s="325"/>
      <c r="C47" s="326"/>
      <c r="D47" s="326"/>
      <c r="E47" s="115"/>
    </row>
    <row r="48" spans="1:6">
      <c r="A48" s="139">
        <v>1</v>
      </c>
      <c r="B48" s="127" t="s">
        <v>457</v>
      </c>
      <c r="C48" s="123" t="s">
        <v>458</v>
      </c>
      <c r="D48" s="123" t="s">
        <v>474</v>
      </c>
      <c r="E48" s="115" t="s">
        <v>210</v>
      </c>
      <c r="F48" s="112" t="s">
        <v>459</v>
      </c>
    </row>
    <row r="49" spans="1:7">
      <c r="A49" s="139">
        <v>2</v>
      </c>
      <c r="B49" s="127" t="s">
        <v>460</v>
      </c>
      <c r="C49" s="123" t="s">
        <v>458</v>
      </c>
      <c r="D49" s="123" t="s">
        <v>474</v>
      </c>
      <c r="E49" s="115" t="s">
        <v>214</v>
      </c>
      <c r="F49" s="112" t="s">
        <v>461</v>
      </c>
    </row>
    <row r="50" spans="1:7">
      <c r="A50" s="139">
        <v>3</v>
      </c>
      <c r="B50" s="121" t="s">
        <v>473</v>
      </c>
      <c r="C50" s="123" t="s">
        <v>474</v>
      </c>
      <c r="D50" s="123" t="s">
        <v>474</v>
      </c>
      <c r="E50" s="115" t="s">
        <v>298</v>
      </c>
      <c r="F50" s="112" t="s">
        <v>475</v>
      </c>
    </row>
    <row r="51" spans="1:7">
      <c r="A51" s="139">
        <v>4</v>
      </c>
      <c r="B51" s="127" t="s">
        <v>439</v>
      </c>
      <c r="C51" s="202" t="s">
        <v>458</v>
      </c>
      <c r="D51" s="202" t="s">
        <v>474</v>
      </c>
      <c r="E51" s="115" t="s">
        <v>251</v>
      </c>
      <c r="F51" s="112" t="s">
        <v>252</v>
      </c>
    </row>
    <row r="52" spans="1:7">
      <c r="A52" s="139">
        <v>5</v>
      </c>
      <c r="B52" s="127" t="s">
        <v>478</v>
      </c>
      <c r="C52" s="123" t="s">
        <v>458</v>
      </c>
      <c r="D52" s="123" t="s">
        <v>474</v>
      </c>
      <c r="E52" s="115" t="s">
        <v>280</v>
      </c>
      <c r="F52" s="112" t="s">
        <v>479</v>
      </c>
    </row>
    <row r="53" spans="1:7">
      <c r="A53" s="139">
        <v>6</v>
      </c>
      <c r="B53" s="127" t="s">
        <v>480</v>
      </c>
      <c r="C53" s="123" t="s">
        <v>458</v>
      </c>
      <c r="D53" s="123" t="s">
        <v>474</v>
      </c>
      <c r="E53" s="115" t="s">
        <v>282</v>
      </c>
      <c r="F53" s="112" t="s">
        <v>481</v>
      </c>
      <c r="G53" s="112" t="s">
        <v>482</v>
      </c>
    </row>
    <row r="54" spans="1:7">
      <c r="A54" s="139">
        <v>7</v>
      </c>
      <c r="B54" s="127" t="s">
        <v>292</v>
      </c>
      <c r="C54" s="123" t="s">
        <v>474</v>
      </c>
      <c r="D54" s="123" t="s">
        <v>474</v>
      </c>
      <c r="E54" s="115" t="s">
        <v>291</v>
      </c>
    </row>
    <row r="55" spans="1:7">
      <c r="A55" s="139">
        <v>8</v>
      </c>
      <c r="B55" s="127" t="s">
        <v>483</v>
      </c>
      <c r="C55" s="123" t="s">
        <v>458</v>
      </c>
      <c r="D55" s="123" t="s">
        <v>474</v>
      </c>
      <c r="E55" s="115" t="s">
        <v>293</v>
      </c>
      <c r="F55" s="112" t="s">
        <v>484</v>
      </c>
    </row>
    <row r="56" spans="1:7">
      <c r="A56" s="139">
        <v>9</v>
      </c>
      <c r="B56" s="121" t="s">
        <v>313</v>
      </c>
      <c r="C56" s="123" t="s">
        <v>458</v>
      </c>
      <c r="D56" s="123" t="s">
        <v>474</v>
      </c>
      <c r="E56" s="115" t="s">
        <v>312</v>
      </c>
      <c r="F56" s="112" t="s">
        <v>485</v>
      </c>
    </row>
    <row r="57" spans="1:7" ht="47.25" customHeight="1">
      <c r="A57" s="139">
        <v>10</v>
      </c>
      <c r="B57" s="127" t="s">
        <v>317</v>
      </c>
      <c r="C57" s="123" t="s">
        <v>474</v>
      </c>
      <c r="D57" s="123" t="s">
        <v>474</v>
      </c>
      <c r="E57" s="115" t="s">
        <v>316</v>
      </c>
      <c r="F57" s="112" t="s">
        <v>486</v>
      </c>
    </row>
    <row r="58" spans="1:7">
      <c r="A58" s="139">
        <v>11</v>
      </c>
      <c r="B58" s="127" t="s">
        <v>487</v>
      </c>
      <c r="C58" s="123" t="s">
        <v>474</v>
      </c>
      <c r="D58" s="123" t="s">
        <v>578</v>
      </c>
      <c r="E58" s="115" t="s">
        <v>320</v>
      </c>
      <c r="F58" s="112" t="s">
        <v>488</v>
      </c>
    </row>
    <row r="59" spans="1:7">
      <c r="A59" s="139">
        <v>12</v>
      </c>
      <c r="B59" s="121" t="s">
        <v>491</v>
      </c>
      <c r="C59" s="123" t="s">
        <v>474</v>
      </c>
      <c r="D59" s="123" t="s">
        <v>474</v>
      </c>
      <c r="E59" s="115" t="s">
        <v>314</v>
      </c>
    </row>
    <row r="60" spans="1:7">
      <c r="A60" s="139">
        <v>13</v>
      </c>
      <c r="B60" s="121" t="s">
        <v>492</v>
      </c>
      <c r="C60" s="123" t="s">
        <v>474</v>
      </c>
      <c r="D60" s="123" t="s">
        <v>474</v>
      </c>
      <c r="E60" s="115" t="s">
        <v>300</v>
      </c>
    </row>
    <row r="61" spans="1:7">
      <c r="A61" s="139">
        <v>14</v>
      </c>
      <c r="B61" s="121" t="s">
        <v>493</v>
      </c>
      <c r="C61" s="123" t="s">
        <v>474</v>
      </c>
      <c r="D61" s="123" t="s">
        <v>474</v>
      </c>
      <c r="E61" s="115" t="s">
        <v>296</v>
      </c>
    </row>
    <row r="62" spans="1:7">
      <c r="A62" s="139">
        <v>15</v>
      </c>
      <c r="B62" s="121" t="s">
        <v>13</v>
      </c>
      <c r="C62" s="123" t="s">
        <v>474</v>
      </c>
      <c r="D62" s="123" t="s">
        <v>474</v>
      </c>
      <c r="E62" s="115" t="s">
        <v>318</v>
      </c>
    </row>
    <row r="63" spans="1:7">
      <c r="A63" s="139">
        <v>16</v>
      </c>
      <c r="B63" s="127" t="s">
        <v>494</v>
      </c>
      <c r="C63" s="123" t="s">
        <v>458</v>
      </c>
      <c r="D63" s="123" t="s">
        <v>474</v>
      </c>
      <c r="E63" s="115" t="s">
        <v>326</v>
      </c>
      <c r="F63" s="112" t="s">
        <v>495</v>
      </c>
    </row>
    <row r="64" spans="1:7">
      <c r="A64" s="139">
        <v>17</v>
      </c>
      <c r="B64" s="121" t="s">
        <v>496</v>
      </c>
      <c r="C64" s="123" t="s">
        <v>536</v>
      </c>
      <c r="D64" s="123" t="s">
        <v>578</v>
      </c>
      <c r="E64" s="115" t="s">
        <v>328</v>
      </c>
      <c r="F64" s="112" t="s">
        <v>329</v>
      </c>
    </row>
    <row r="65" spans="1:6">
      <c r="A65" s="327">
        <v>18</v>
      </c>
      <c r="B65" s="133" t="s">
        <v>497</v>
      </c>
      <c r="C65" s="134" t="s">
        <v>536</v>
      </c>
      <c r="D65" s="329" t="s">
        <v>474</v>
      </c>
      <c r="E65" s="132" t="s">
        <v>498</v>
      </c>
      <c r="F65" s="112" t="s">
        <v>331</v>
      </c>
    </row>
    <row r="66" spans="1:6">
      <c r="A66" s="327"/>
      <c r="B66" s="133" t="s">
        <v>499</v>
      </c>
      <c r="C66" s="134" t="s">
        <v>536</v>
      </c>
      <c r="D66" s="329"/>
      <c r="E66" s="132" t="s">
        <v>500</v>
      </c>
      <c r="F66" s="112" t="s">
        <v>331</v>
      </c>
    </row>
    <row r="67" spans="1:6">
      <c r="A67" s="139">
        <v>19</v>
      </c>
      <c r="B67" s="121" t="s">
        <v>501</v>
      </c>
      <c r="C67" s="123" t="s">
        <v>536</v>
      </c>
      <c r="D67" s="123" t="s">
        <v>579</v>
      </c>
      <c r="E67" s="115" t="s">
        <v>358</v>
      </c>
      <c r="F67" s="112" t="s">
        <v>355</v>
      </c>
    </row>
    <row r="68" spans="1:6">
      <c r="A68" s="139">
        <v>20</v>
      </c>
      <c r="B68" s="121" t="s">
        <v>502</v>
      </c>
      <c r="C68" s="123" t="s">
        <v>536</v>
      </c>
      <c r="D68" s="123" t="s">
        <v>579</v>
      </c>
      <c r="E68" s="115" t="s">
        <v>401</v>
      </c>
      <c r="F68" s="112" t="s">
        <v>400</v>
      </c>
    </row>
    <row r="69" spans="1:6">
      <c r="A69" s="139">
        <v>21</v>
      </c>
      <c r="B69" s="112" t="s">
        <v>503</v>
      </c>
      <c r="C69" s="123" t="s">
        <v>536</v>
      </c>
      <c r="D69" s="123" t="s">
        <v>579</v>
      </c>
      <c r="E69" s="115" t="s">
        <v>403</v>
      </c>
      <c r="F69" s="112" t="s">
        <v>402</v>
      </c>
    </row>
    <row r="70" spans="1:6">
      <c r="A70" s="250"/>
      <c r="B70" s="248" t="s">
        <v>624</v>
      </c>
      <c r="C70" s="249" t="s">
        <v>626</v>
      </c>
      <c r="D70" s="249" t="s">
        <v>627</v>
      </c>
      <c r="E70" s="115" t="s">
        <v>625</v>
      </c>
    </row>
    <row r="71" spans="1:6">
      <c r="A71" s="214"/>
      <c r="C71" s="117"/>
      <c r="D71" s="117"/>
      <c r="E71" s="115"/>
    </row>
    <row r="72" spans="1:6">
      <c r="A72" s="328" t="s">
        <v>504</v>
      </c>
      <c r="B72" s="325"/>
      <c r="C72" s="326" t="s">
        <v>575</v>
      </c>
      <c r="D72" s="326" t="s">
        <v>576</v>
      </c>
      <c r="E72" s="115"/>
    </row>
    <row r="73" spans="1:6">
      <c r="A73" s="328"/>
      <c r="B73" s="325"/>
      <c r="C73" s="326"/>
      <c r="D73" s="326"/>
      <c r="E73" s="115"/>
    </row>
    <row r="74" spans="1:6">
      <c r="A74" s="139">
        <v>1</v>
      </c>
      <c r="B74" s="121" t="s">
        <v>505</v>
      </c>
      <c r="C74" s="129" t="s">
        <v>458</v>
      </c>
      <c r="D74" s="129" t="s">
        <v>578</v>
      </c>
      <c r="E74" s="115" t="s">
        <v>324</v>
      </c>
      <c r="F74" s="112" t="s">
        <v>506</v>
      </c>
    </row>
    <row r="75" spans="1:6">
      <c r="A75" s="139">
        <v>2</v>
      </c>
      <c r="B75" s="121" t="s">
        <v>507</v>
      </c>
      <c r="C75" s="123" t="s">
        <v>458</v>
      </c>
      <c r="D75" s="123" t="s">
        <v>474</v>
      </c>
      <c r="E75" s="115" t="s">
        <v>508</v>
      </c>
      <c r="F75" s="112" t="s">
        <v>509</v>
      </c>
    </row>
    <row r="76" spans="1:6">
      <c r="A76" s="139">
        <v>3</v>
      </c>
      <c r="B76" s="121" t="s">
        <v>510</v>
      </c>
      <c r="C76" s="123" t="s">
        <v>474</v>
      </c>
      <c r="D76" s="123" t="s">
        <v>578</v>
      </c>
      <c r="E76" s="115" t="s">
        <v>511</v>
      </c>
      <c r="F76" s="112" t="s">
        <v>512</v>
      </c>
    </row>
    <row r="77" spans="1:6">
      <c r="A77" s="139">
        <v>4</v>
      </c>
      <c r="B77" s="121" t="s">
        <v>513</v>
      </c>
      <c r="C77" s="123" t="s">
        <v>474</v>
      </c>
      <c r="D77" s="123" t="s">
        <v>578</v>
      </c>
      <c r="E77" s="115" t="s">
        <v>514</v>
      </c>
    </row>
    <row r="78" spans="1:6">
      <c r="A78" s="139">
        <v>5</v>
      </c>
      <c r="B78" s="121" t="s">
        <v>515</v>
      </c>
      <c r="C78" s="123" t="s">
        <v>474</v>
      </c>
      <c r="D78" s="123" t="s">
        <v>578</v>
      </c>
      <c r="E78" s="115" t="s">
        <v>516</v>
      </c>
    </row>
    <row r="79" spans="1:6">
      <c r="A79" s="139">
        <v>6</v>
      </c>
      <c r="B79" s="121" t="s">
        <v>517</v>
      </c>
      <c r="C79" s="123" t="s">
        <v>474</v>
      </c>
      <c r="D79" s="123" t="s">
        <v>578</v>
      </c>
      <c r="E79" s="115" t="s">
        <v>518</v>
      </c>
    </row>
    <row r="80" spans="1:6">
      <c r="A80" s="139">
        <v>7</v>
      </c>
      <c r="B80" s="121" t="s">
        <v>77</v>
      </c>
      <c r="C80" s="123" t="s">
        <v>474</v>
      </c>
      <c r="D80" s="123" t="s">
        <v>578</v>
      </c>
      <c r="E80" s="115" t="s">
        <v>191</v>
      </c>
    </row>
    <row r="81" spans="1:7">
      <c r="A81" s="139">
        <v>8</v>
      </c>
      <c r="B81" s="121" t="s">
        <v>519</v>
      </c>
      <c r="C81" s="123" t="s">
        <v>458</v>
      </c>
      <c r="D81" s="123" t="s">
        <v>474</v>
      </c>
      <c r="E81" s="115" t="s">
        <v>520</v>
      </c>
    </row>
    <row r="82" spans="1:7">
      <c r="A82" s="139">
        <v>9</v>
      </c>
      <c r="B82" s="121" t="s">
        <v>521</v>
      </c>
      <c r="C82" s="123" t="s">
        <v>458</v>
      </c>
      <c r="D82" s="123" t="s">
        <v>474</v>
      </c>
      <c r="E82" s="115" t="s">
        <v>522</v>
      </c>
    </row>
    <row r="83" spans="1:7">
      <c r="A83" s="139">
        <v>10</v>
      </c>
      <c r="B83" s="121" t="s">
        <v>523</v>
      </c>
      <c r="C83" s="123" t="s">
        <v>474</v>
      </c>
      <c r="D83" s="123" t="s">
        <v>578</v>
      </c>
      <c r="E83" s="115" t="s">
        <v>524</v>
      </c>
    </row>
    <row r="84" spans="1:7">
      <c r="A84" s="139">
        <v>11</v>
      </c>
      <c r="B84" s="121" t="s">
        <v>525</v>
      </c>
      <c r="C84" s="123" t="s">
        <v>474</v>
      </c>
      <c r="D84" s="123" t="s">
        <v>474</v>
      </c>
      <c r="E84" s="115" t="s">
        <v>89</v>
      </c>
    </row>
    <row r="85" spans="1:7">
      <c r="A85" s="112">
        <v>12</v>
      </c>
      <c r="B85" s="130" t="s">
        <v>580</v>
      </c>
      <c r="C85" s="131" t="s">
        <v>412</v>
      </c>
      <c r="D85" s="210" t="s">
        <v>474</v>
      </c>
      <c r="E85" s="115" t="s">
        <v>581</v>
      </c>
    </row>
    <row r="86" spans="1:7">
      <c r="A86" s="209"/>
      <c r="B86" s="143"/>
      <c r="C86"/>
      <c r="D86" s="117"/>
      <c r="E86" s="149"/>
      <c r="F86" s="143"/>
    </row>
    <row r="87" spans="1:7" ht="15.75">
      <c r="B87" s="144"/>
      <c r="C87" s="27"/>
      <c r="D87" s="143"/>
      <c r="E87"/>
      <c r="F87" s="144"/>
      <c r="G87"/>
    </row>
    <row r="88" spans="1:7" ht="37.5" customHeight="1">
      <c r="B88" s="142"/>
      <c r="C88" s="27"/>
      <c r="D88" s="144"/>
      <c r="E88" s="27"/>
      <c r="F88" s="142"/>
      <c r="G88" s="27"/>
    </row>
    <row r="89" spans="1:7" ht="15">
      <c r="B89" s="142"/>
      <c r="C89" s="27"/>
      <c r="D89" s="142"/>
      <c r="E89" s="27"/>
      <c r="F89" s="142"/>
      <c r="G89" s="27"/>
    </row>
    <row r="90" spans="1:7" ht="15">
      <c r="B90" s="142"/>
      <c r="C90" s="27"/>
      <c r="D90" s="142"/>
      <c r="E90" s="27"/>
      <c r="F90" s="142"/>
      <c r="G90" s="27"/>
    </row>
    <row r="91" spans="1:7" ht="15">
      <c r="C91" s="120"/>
      <c r="D91" s="142"/>
      <c r="E91" s="27"/>
      <c r="F91" s="142"/>
      <c r="G91" s="27"/>
    </row>
    <row r="92" spans="1:7" ht="15">
      <c r="C92" s="120"/>
      <c r="E92" s="112"/>
      <c r="F92" s="142"/>
      <c r="G92"/>
    </row>
    <row r="93" spans="1:7" ht="15">
      <c r="C93" s="120"/>
      <c r="E93" s="112"/>
      <c r="G93"/>
    </row>
    <row r="94" spans="1:7">
      <c r="C94" s="120"/>
    </row>
    <row r="95" spans="1:7">
      <c r="C95" s="120"/>
    </row>
    <row r="96" spans="1:7">
      <c r="C96" s="120"/>
    </row>
    <row r="97" spans="3:4">
      <c r="C97" s="120"/>
    </row>
    <row r="99" spans="3:4">
      <c r="C99" s="211"/>
    </row>
    <row r="100" spans="3:4">
      <c r="C100" s="120"/>
    </row>
    <row r="103" spans="3:4">
      <c r="C103" s="143"/>
      <c r="D103"/>
    </row>
    <row r="104" spans="3:4">
      <c r="C104" s="144"/>
      <c r="D104" s="27"/>
    </row>
    <row r="105" spans="3:4">
      <c r="C105" s="142"/>
      <c r="D105" s="27"/>
    </row>
    <row r="106" spans="3:4">
      <c r="C106" s="142"/>
      <c r="D106" s="27"/>
    </row>
    <row r="107" spans="3:4">
      <c r="C107" s="142"/>
      <c r="D107" s="27"/>
    </row>
  </sheetData>
  <mergeCells count="15">
    <mergeCell ref="A46:B47"/>
    <mergeCell ref="C46:C47"/>
    <mergeCell ref="D46:D47"/>
    <mergeCell ref="A65:A66"/>
    <mergeCell ref="A72:B73"/>
    <mergeCell ref="C72:C73"/>
    <mergeCell ref="D72:D73"/>
    <mergeCell ref="D65:D66"/>
    <mergeCell ref="A10:B10"/>
    <mergeCell ref="A2:B2"/>
    <mergeCell ref="E2:H2"/>
    <mergeCell ref="F3:G3"/>
    <mergeCell ref="F4:G4"/>
    <mergeCell ref="F5:G5"/>
    <mergeCell ref="F6:G6"/>
  </mergeCells>
  <phoneticPr fontId="6" type="noConversion"/>
  <conditionalFormatting sqref="B11:B14 B16:B20">
    <cfRule type="duplicateValues" dxfId="3" priority="4"/>
  </conditionalFormatting>
  <conditionalFormatting sqref="B15">
    <cfRule type="containsText" dxfId="2" priority="2" operator="containsText" text="Reopening">
      <formula>NOT(ISERROR(SEARCH("Reopening",B15)))</formula>
    </cfRule>
  </conditionalFormatting>
  <conditionalFormatting sqref="B45">
    <cfRule type="containsText" dxfId="1" priority="3" operator="containsText" text="Reopening">
      <formula>NOT(ISERROR(SEARCH("Reopening",B45)))</formula>
    </cfRule>
  </conditionalFormatting>
  <conditionalFormatting sqref="F30">
    <cfRule type="containsText" dxfId="0" priority="1" operator="containsText" text="Reopening">
      <formula>NOT(ISERROR(SEARCH("Reopening",F30)))</formula>
    </cfRule>
  </conditionalFormatting>
  <pageMargins left="0.7" right="0.7" top="0.75" bottom="0.75" header="0.3" footer="0.3"/>
  <pageSetup orientation="portrait" horizontalDpi="90" verticalDpi="9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3AFD-01C4-4C86-9286-2CE39C75007B}">
  <dimension ref="A1:O136"/>
  <sheetViews>
    <sheetView zoomScale="70" zoomScaleNormal="70" workbookViewId="0"/>
  </sheetViews>
  <sheetFormatPr defaultRowHeight="14.25"/>
  <cols>
    <col min="1" max="1" width="21" style="22" customWidth="1"/>
    <col min="2" max="2" width="115.375" customWidth="1"/>
    <col min="3" max="3" width="39.5" customWidth="1"/>
    <col min="4" max="4" width="17.25" customWidth="1"/>
    <col min="5" max="5" width="35.75" customWidth="1"/>
    <col min="6" max="6" width="22.875" customWidth="1"/>
    <col min="7" max="7" width="33.25" style="8" customWidth="1"/>
    <col min="8" max="8" width="39.875" customWidth="1"/>
    <col min="9" max="9" width="27" customWidth="1"/>
    <col min="10" max="10" width="10.625" customWidth="1"/>
    <col min="11" max="11" width="16.25" customWidth="1"/>
    <col min="12" max="12" width="13.375" customWidth="1"/>
  </cols>
  <sheetData>
    <row r="1" spans="1:7" ht="15">
      <c r="A1" s="104" t="s">
        <v>369</v>
      </c>
      <c r="B1" s="105"/>
      <c r="C1" s="105"/>
    </row>
    <row r="2" spans="1:7">
      <c r="A2" s="103" t="s">
        <v>370</v>
      </c>
      <c r="D2" s="301" t="s">
        <v>356</v>
      </c>
      <c r="E2" s="302"/>
      <c r="F2" s="302"/>
      <c r="G2" s="303"/>
    </row>
    <row r="3" spans="1:7">
      <c r="A3" s="103" t="s">
        <v>371</v>
      </c>
      <c r="D3" s="95"/>
      <c r="E3" s="301" t="s">
        <v>357</v>
      </c>
      <c r="F3" s="303"/>
      <c r="G3" s="96" t="s">
        <v>368</v>
      </c>
    </row>
    <row r="4" spans="1:7">
      <c r="D4" s="97"/>
      <c r="E4" s="301" t="s">
        <v>374</v>
      </c>
      <c r="F4" s="303"/>
      <c r="G4" s="96" t="s">
        <v>372</v>
      </c>
    </row>
    <row r="5" spans="1:7">
      <c r="D5" s="98"/>
      <c r="E5" s="301" t="s">
        <v>373</v>
      </c>
      <c r="F5" s="303"/>
      <c r="G5" s="96" t="s">
        <v>372</v>
      </c>
    </row>
    <row r="6" spans="1:7" ht="15" thickBot="1"/>
    <row r="7" spans="1:7" ht="15">
      <c r="B7" s="162" t="s">
        <v>353</v>
      </c>
      <c r="C7" s="161"/>
    </row>
    <row r="8" spans="1:7">
      <c r="B8" s="163" t="s">
        <v>376</v>
      </c>
      <c r="C8" s="168">
        <f>COUNT(A26:A35,A38:A72,A75:A94,A97)</f>
        <v>64</v>
      </c>
      <c r="D8" s="298" t="s">
        <v>703</v>
      </c>
    </row>
    <row r="9" spans="1:7">
      <c r="B9" s="164" t="s">
        <v>377</v>
      </c>
      <c r="C9" s="168">
        <f>COUNTIFS(G26:G97,"&gt;4/14/2021",G26:G97,"&lt;1/1/2025")</f>
        <v>32</v>
      </c>
      <c r="D9" s="298"/>
    </row>
    <row r="10" spans="1:7">
      <c r="B10" s="164" t="s">
        <v>715</v>
      </c>
      <c r="C10" s="168">
        <f>COUNTIFS(G26:G94,"&gt;1/2/2025")+COUNTIF(G26:G97,"TBD")+COUNTIF(G26:G94,"Proposed by Chair White")</f>
        <v>32</v>
      </c>
      <c r="D10" s="298"/>
    </row>
    <row r="11" spans="1:7">
      <c r="B11" s="164" t="s">
        <v>380</v>
      </c>
      <c r="C11" s="168">
        <f>COUNT(A26,A28:A35,A38:A40,A42:A47,A49:A54,A57:A58,A60:A64,A66:A67,A69:A72,A75:A81,A83,A86,A88:A90,A92:A94,A97)</f>
        <v>53</v>
      </c>
      <c r="D11" s="298" t="s">
        <v>704</v>
      </c>
    </row>
    <row r="12" spans="1:7">
      <c r="B12" s="164" t="s">
        <v>378</v>
      </c>
      <c r="C12" s="168">
        <f>COUNT(A48,A56,A68,A82,A84,A85,A91,A87)</f>
        <v>8</v>
      </c>
      <c r="D12" s="298"/>
    </row>
    <row r="13" spans="1:7">
      <c r="B13" s="164" t="s">
        <v>379</v>
      </c>
      <c r="C13" s="168">
        <f>COUNT(A27,A41,A59)</f>
        <v>3</v>
      </c>
      <c r="D13" s="298"/>
    </row>
    <row r="14" spans="1:7">
      <c r="B14" s="165" t="s">
        <v>109</v>
      </c>
      <c r="C14" s="169">
        <f>SUM(K36,K73,K75:K83)</f>
        <v>13158</v>
      </c>
    </row>
    <row r="15" spans="1:7">
      <c r="B15" s="166" t="s">
        <v>111</v>
      </c>
      <c r="C15" s="48">
        <f>AVERAGE(K26:K35,K38,K39,K38,K40:K64,K66:K72,K75:K94)</f>
        <v>231.25</v>
      </c>
      <c r="F15" s="203"/>
    </row>
    <row r="16" spans="1:7">
      <c r="B16" s="166" t="s">
        <v>112</v>
      </c>
      <c r="C16" s="48">
        <f>AVERAGE(K26,K28:K35,K38:K40,K42:K47,K49:K54,K57:K58,K60:K64,K66:K67,K69:K72,K75:K81,K83,K86,K88:K90,K92:K94)</f>
        <v>241.9607843137255</v>
      </c>
    </row>
    <row r="17" spans="1:13">
      <c r="B17" s="166" t="s">
        <v>113</v>
      </c>
      <c r="C17" s="48">
        <f>AVERAGE(L26:L35,L38:L64,L66:L72,L75:L94)</f>
        <v>108.76190476190476</v>
      </c>
    </row>
    <row r="18" spans="1:13">
      <c r="B18" s="166" t="s">
        <v>537</v>
      </c>
      <c r="C18" s="48">
        <f>AVERAGE(L26,L28:L35,L38:L40,L42:L47,L49:L54,L57:L58,L60:L64,L67:L72,L75:L81,L83,L86,L88:L90,L92:L94)</f>
        <v>113.78431372549019</v>
      </c>
    </row>
    <row r="19" spans="1:13">
      <c r="B19" s="166" t="s">
        <v>381</v>
      </c>
      <c r="C19" s="170">
        <f>AVERAGE(H26:H35,H38:H48,H50:H64,H66:H72,H75:H94)</f>
        <v>47.317460317460316</v>
      </c>
    </row>
    <row r="20" spans="1:13" ht="15" thickBot="1">
      <c r="B20" s="167" t="s">
        <v>382</v>
      </c>
      <c r="C20" s="50">
        <f>AVERAGE(I26:I35,I38:I64,I66:I72,I75:I94)</f>
        <v>67.453125</v>
      </c>
    </row>
    <row r="22" spans="1:13" ht="17.25" customHeight="1">
      <c r="B22" s="2" t="s">
        <v>334</v>
      </c>
      <c r="C22" s="2"/>
      <c r="D22" s="2"/>
      <c r="E22" s="2"/>
      <c r="F22" s="2"/>
      <c r="G22" s="75"/>
      <c r="H22" s="2"/>
      <c r="I22" s="55"/>
      <c r="J22" s="3"/>
      <c r="K22" s="2"/>
      <c r="L22" s="2"/>
    </row>
    <row r="23" spans="1:13" ht="27" customHeight="1">
      <c r="A23" s="305">
        <v>2021</v>
      </c>
      <c r="B23" s="106"/>
      <c r="C23" s="299" t="s">
        <v>338</v>
      </c>
      <c r="D23" s="299" t="s">
        <v>7</v>
      </c>
      <c r="E23" s="299" t="s">
        <v>8</v>
      </c>
      <c r="F23" s="299" t="s">
        <v>9</v>
      </c>
      <c r="G23" s="299" t="s">
        <v>10</v>
      </c>
      <c r="H23" s="299" t="s">
        <v>365</v>
      </c>
      <c r="I23" s="299" t="s">
        <v>375</v>
      </c>
      <c r="J23" s="299" t="s">
        <v>11</v>
      </c>
      <c r="K23" s="299" t="s">
        <v>5</v>
      </c>
      <c r="L23" s="299" t="s">
        <v>6</v>
      </c>
      <c r="M23" s="299" t="s">
        <v>366</v>
      </c>
    </row>
    <row r="24" spans="1:13" ht="15">
      <c r="A24" s="306"/>
      <c r="B24" s="40"/>
      <c r="C24" s="300"/>
      <c r="D24" s="300"/>
      <c r="E24" s="300"/>
      <c r="F24" s="300"/>
      <c r="G24" s="300"/>
      <c r="H24" s="300"/>
      <c r="I24" s="300"/>
      <c r="J24" s="300"/>
      <c r="K24" s="300"/>
      <c r="L24" s="300"/>
      <c r="M24" s="300"/>
    </row>
    <row r="25" spans="1:13" ht="35.25" customHeight="1" thickBot="1">
      <c r="A25" s="175" t="s">
        <v>542</v>
      </c>
      <c r="B25" s="65" t="s">
        <v>336</v>
      </c>
      <c r="C25" s="171" t="s">
        <v>569</v>
      </c>
      <c r="D25" s="7"/>
      <c r="E25" s="7"/>
      <c r="F25" s="7"/>
      <c r="G25" s="76"/>
      <c r="H25" s="6"/>
      <c r="I25" s="6"/>
      <c r="J25" s="6"/>
      <c r="K25" s="6"/>
      <c r="L25" s="6"/>
    </row>
    <row r="26" spans="1:13" ht="29.25" thickTop="1">
      <c r="A26" s="66">
        <v>1</v>
      </c>
      <c r="B26" s="4" t="s">
        <v>224</v>
      </c>
      <c r="C26" s="144" t="s">
        <v>223</v>
      </c>
      <c r="D26" s="330">
        <v>44468</v>
      </c>
      <c r="E26" s="23">
        <v>44484</v>
      </c>
      <c r="F26" s="23">
        <v>44544</v>
      </c>
      <c r="G26" s="79">
        <v>44867</v>
      </c>
      <c r="H26">
        <f>F26-E26</f>
        <v>60</v>
      </c>
      <c r="I26" s="33">
        <f>F26-D26</f>
        <v>76</v>
      </c>
      <c r="J26" s="22" t="s">
        <v>222</v>
      </c>
      <c r="K26" s="22">
        <v>174</v>
      </c>
      <c r="L26" s="22">
        <v>95</v>
      </c>
    </row>
    <row r="27" spans="1:13">
      <c r="A27" s="66">
        <v>2</v>
      </c>
      <c r="B27" s="4" t="s">
        <v>225</v>
      </c>
      <c r="C27" s="144" t="s">
        <v>221</v>
      </c>
      <c r="D27" s="330">
        <v>44483</v>
      </c>
      <c r="E27" s="23">
        <v>44490</v>
      </c>
      <c r="F27" s="23">
        <v>44522</v>
      </c>
      <c r="G27" s="77" t="s">
        <v>539</v>
      </c>
      <c r="H27">
        <f t="shared" ref="H27" si="0">F27-E27</f>
        <v>32</v>
      </c>
      <c r="I27" s="34">
        <f>F27-D27</f>
        <v>39</v>
      </c>
      <c r="J27" s="22" t="s">
        <v>63</v>
      </c>
      <c r="K27" s="22">
        <v>198</v>
      </c>
      <c r="L27" s="22">
        <v>115</v>
      </c>
      <c r="M27" t="s">
        <v>540</v>
      </c>
    </row>
    <row r="28" spans="1:13" ht="28.5">
      <c r="A28" s="66">
        <v>3</v>
      </c>
      <c r="B28" s="4" t="s">
        <v>227</v>
      </c>
      <c r="C28" s="144" t="s">
        <v>223</v>
      </c>
      <c r="D28" s="330">
        <v>44504</v>
      </c>
      <c r="E28" s="23">
        <v>44519</v>
      </c>
      <c r="F28" s="23">
        <v>44550</v>
      </c>
      <c r="G28" s="79">
        <v>44735</v>
      </c>
      <c r="H28">
        <f>F28-E28</f>
        <v>31</v>
      </c>
      <c r="I28" s="34">
        <f>F28-D28</f>
        <v>46</v>
      </c>
      <c r="J28" s="22" t="s">
        <v>226</v>
      </c>
      <c r="K28" s="22">
        <v>107</v>
      </c>
      <c r="L28" s="22">
        <v>34</v>
      </c>
    </row>
    <row r="29" spans="1:13">
      <c r="A29" s="66">
        <v>4</v>
      </c>
      <c r="B29" t="s">
        <v>229</v>
      </c>
      <c r="C29" s="144" t="s">
        <v>221</v>
      </c>
      <c r="D29" s="23">
        <v>44504</v>
      </c>
      <c r="E29" s="23">
        <v>44522</v>
      </c>
      <c r="F29" s="23">
        <v>44552</v>
      </c>
      <c r="G29" s="79">
        <v>44714</v>
      </c>
      <c r="H29">
        <f>F29-E29</f>
        <v>30</v>
      </c>
      <c r="I29" s="34">
        <f>F29-D29</f>
        <v>48</v>
      </c>
      <c r="J29" s="22" t="s">
        <v>228</v>
      </c>
      <c r="K29" s="22">
        <v>74</v>
      </c>
      <c r="L29" s="22">
        <v>18</v>
      </c>
    </row>
    <row r="30" spans="1:13">
      <c r="A30" s="66">
        <v>5</v>
      </c>
      <c r="B30" t="s">
        <v>231</v>
      </c>
      <c r="C30" s="144" t="s">
        <v>221</v>
      </c>
      <c r="D30" s="23">
        <v>44517</v>
      </c>
      <c r="E30" s="23">
        <v>44526</v>
      </c>
      <c r="F30" s="23">
        <v>44557</v>
      </c>
      <c r="G30" s="79">
        <v>44755</v>
      </c>
      <c r="H30">
        <f t="shared" ref="H30:H35" si="1">F30-E30</f>
        <v>31</v>
      </c>
      <c r="I30" s="34">
        <f t="shared" ref="I30:I35" si="2">F30-D30</f>
        <v>40</v>
      </c>
      <c r="J30" s="22" t="s">
        <v>230</v>
      </c>
      <c r="K30" s="22">
        <v>71</v>
      </c>
      <c r="L30" s="22">
        <v>14</v>
      </c>
    </row>
    <row r="31" spans="1:13">
      <c r="A31" s="66">
        <v>6</v>
      </c>
      <c r="B31" t="s">
        <v>234</v>
      </c>
      <c r="C31" s="144" t="s">
        <v>233</v>
      </c>
      <c r="D31" s="23">
        <v>44518</v>
      </c>
      <c r="E31" s="23">
        <v>44538</v>
      </c>
      <c r="F31" s="23">
        <v>44568</v>
      </c>
      <c r="G31" s="77">
        <v>45212</v>
      </c>
      <c r="H31">
        <f t="shared" si="1"/>
        <v>30</v>
      </c>
      <c r="I31" s="34">
        <f t="shared" si="2"/>
        <v>50</v>
      </c>
      <c r="J31" s="22" t="s">
        <v>232</v>
      </c>
      <c r="K31" s="22">
        <v>184</v>
      </c>
      <c r="L31" s="22">
        <v>97</v>
      </c>
    </row>
    <row r="32" spans="1:13">
      <c r="A32" s="66">
        <v>7</v>
      </c>
      <c r="B32" s="4" t="s">
        <v>236</v>
      </c>
      <c r="C32" s="144" t="s">
        <v>233</v>
      </c>
      <c r="D32" s="23">
        <v>44518</v>
      </c>
      <c r="E32" s="23">
        <v>44531</v>
      </c>
      <c r="F32" s="23">
        <v>44564</v>
      </c>
      <c r="G32" s="79">
        <v>44846</v>
      </c>
      <c r="H32">
        <f t="shared" si="1"/>
        <v>33</v>
      </c>
      <c r="I32" s="34">
        <f t="shared" si="2"/>
        <v>46</v>
      </c>
      <c r="J32" s="22" t="s">
        <v>235</v>
      </c>
      <c r="K32" s="22">
        <v>108</v>
      </c>
      <c r="L32" s="22">
        <v>20</v>
      </c>
    </row>
    <row r="33" spans="1:14" ht="30.75" customHeight="1">
      <c r="A33" s="66">
        <v>8</v>
      </c>
      <c r="B33" t="s">
        <v>238</v>
      </c>
      <c r="C33" s="144" t="s">
        <v>223</v>
      </c>
      <c r="D33" s="23">
        <v>44545</v>
      </c>
      <c r="E33" s="23">
        <v>44607</v>
      </c>
      <c r="F33" s="23">
        <v>44652</v>
      </c>
      <c r="G33" s="79">
        <v>45049</v>
      </c>
      <c r="H33">
        <f t="shared" si="1"/>
        <v>45</v>
      </c>
      <c r="I33" s="34">
        <f t="shared" si="2"/>
        <v>107</v>
      </c>
      <c r="J33" s="22" t="s">
        <v>237</v>
      </c>
      <c r="K33" s="22">
        <v>102</v>
      </c>
      <c r="L33" s="22">
        <v>40</v>
      </c>
    </row>
    <row r="34" spans="1:14">
      <c r="A34" s="66">
        <v>9</v>
      </c>
      <c r="B34" t="s">
        <v>240</v>
      </c>
      <c r="C34" s="144" t="s">
        <v>223</v>
      </c>
      <c r="D34" s="23">
        <v>44545</v>
      </c>
      <c r="E34" s="23">
        <v>44600</v>
      </c>
      <c r="F34" s="23">
        <v>44662</v>
      </c>
      <c r="G34" s="79">
        <v>45119</v>
      </c>
      <c r="H34">
        <f t="shared" si="1"/>
        <v>62</v>
      </c>
      <c r="I34" s="34">
        <f t="shared" si="2"/>
        <v>117</v>
      </c>
      <c r="J34" s="22" t="s">
        <v>239</v>
      </c>
      <c r="K34" s="22">
        <v>325</v>
      </c>
      <c r="L34" s="22">
        <v>155</v>
      </c>
    </row>
    <row r="35" spans="1:14" ht="28.5">
      <c r="A35" s="67">
        <v>10</v>
      </c>
      <c r="B35" s="10" t="s">
        <v>242</v>
      </c>
      <c r="C35" s="172" t="s">
        <v>233</v>
      </c>
      <c r="D35" s="52">
        <v>44545</v>
      </c>
      <c r="E35" s="52">
        <v>44596</v>
      </c>
      <c r="F35" s="52">
        <v>44641</v>
      </c>
      <c r="G35" s="80">
        <v>45084</v>
      </c>
      <c r="H35" s="1">
        <f t="shared" si="1"/>
        <v>45</v>
      </c>
      <c r="I35" s="35">
        <f t="shared" si="2"/>
        <v>96</v>
      </c>
      <c r="J35" s="160" t="s">
        <v>241</v>
      </c>
      <c r="K35" s="31">
        <v>197</v>
      </c>
      <c r="L35" s="31">
        <v>35</v>
      </c>
    </row>
    <row r="36" spans="1:14" ht="15">
      <c r="B36" s="14"/>
      <c r="C36" s="144"/>
      <c r="F36" s="14"/>
      <c r="G36" s="14" t="s">
        <v>31</v>
      </c>
      <c r="H36" s="13">
        <f>AVERAGE(H26:H35)</f>
        <v>39.9</v>
      </c>
      <c r="I36" s="36">
        <f>AVERAGE(I26:I35)</f>
        <v>66.5</v>
      </c>
      <c r="J36" s="212" t="s">
        <v>30</v>
      </c>
      <c r="K36">
        <f>SUM(K26:K35)</f>
        <v>1540</v>
      </c>
      <c r="L36">
        <f>SUM(L26:L35)</f>
        <v>623</v>
      </c>
    </row>
    <row r="37" spans="1:14" ht="15">
      <c r="A37" s="304">
        <v>2022</v>
      </c>
      <c r="B37" s="304"/>
      <c r="C37" s="144"/>
      <c r="I37" s="34"/>
    </row>
    <row r="38" spans="1:14">
      <c r="A38" s="66">
        <v>11</v>
      </c>
      <c r="B38" s="4" t="s">
        <v>244</v>
      </c>
      <c r="C38" s="144" t="s">
        <v>221</v>
      </c>
      <c r="D38" s="330">
        <v>44574</v>
      </c>
      <c r="E38" s="23">
        <v>44607</v>
      </c>
      <c r="F38" s="23">
        <v>44652</v>
      </c>
      <c r="G38" s="79">
        <v>44909</v>
      </c>
      <c r="H38">
        <f t="shared" ref="H38:H72" si="3">F38-E38</f>
        <v>45</v>
      </c>
      <c r="I38" s="34">
        <f t="shared" ref="I38:I72" si="4">F38-D38</f>
        <v>78</v>
      </c>
      <c r="J38" s="22" t="s">
        <v>243</v>
      </c>
      <c r="K38" s="22">
        <v>149</v>
      </c>
      <c r="L38" s="22">
        <v>77</v>
      </c>
      <c r="N38" s="4"/>
    </row>
    <row r="39" spans="1:14" ht="28.5">
      <c r="A39" s="66">
        <v>12</v>
      </c>
      <c r="B39" s="4" t="s">
        <v>246</v>
      </c>
      <c r="C39" s="144" t="s">
        <v>223</v>
      </c>
      <c r="D39" s="23">
        <v>44587</v>
      </c>
      <c r="E39" s="23">
        <v>44609</v>
      </c>
      <c r="F39" s="23">
        <v>44641</v>
      </c>
      <c r="G39" s="79">
        <v>45049</v>
      </c>
      <c r="H39">
        <f t="shared" si="3"/>
        <v>32</v>
      </c>
      <c r="I39" s="34">
        <f t="shared" si="4"/>
        <v>54</v>
      </c>
      <c r="J39" s="22" t="s">
        <v>245</v>
      </c>
      <c r="K39" s="22">
        <v>236</v>
      </c>
      <c r="L39" s="22">
        <v>120</v>
      </c>
    </row>
    <row r="40" spans="1:14" ht="28.5">
      <c r="A40" s="66">
        <v>13</v>
      </c>
      <c r="B40" s="4" t="s">
        <v>247</v>
      </c>
      <c r="C40" s="144" t="s">
        <v>233</v>
      </c>
      <c r="D40" s="23">
        <v>44587</v>
      </c>
      <c r="E40" s="23">
        <v>44638</v>
      </c>
      <c r="F40" s="23">
        <v>44669</v>
      </c>
      <c r="G40" s="77" t="s">
        <v>538</v>
      </c>
      <c r="H40">
        <f t="shared" si="3"/>
        <v>31</v>
      </c>
      <c r="I40" s="34">
        <f t="shared" si="4"/>
        <v>82</v>
      </c>
      <c r="J40" s="22" t="s">
        <v>214</v>
      </c>
      <c r="K40" s="22">
        <v>591</v>
      </c>
      <c r="L40" s="22">
        <v>224</v>
      </c>
    </row>
    <row r="41" spans="1:14">
      <c r="A41" s="66">
        <v>14</v>
      </c>
      <c r="B41" t="s">
        <v>248</v>
      </c>
      <c r="C41" s="144" t="s">
        <v>221</v>
      </c>
      <c r="D41" s="330">
        <v>44588</v>
      </c>
      <c r="E41" s="23">
        <v>44594</v>
      </c>
      <c r="F41" s="23">
        <v>44624</v>
      </c>
      <c r="G41" s="79" t="s">
        <v>539</v>
      </c>
      <c r="H41">
        <f t="shared" si="3"/>
        <v>30</v>
      </c>
      <c r="I41" s="34">
        <f t="shared" si="4"/>
        <v>36</v>
      </c>
      <c r="J41" s="22" t="s">
        <v>57</v>
      </c>
      <c r="K41" s="22">
        <v>137</v>
      </c>
      <c r="L41" s="22">
        <v>54</v>
      </c>
      <c r="M41" t="s">
        <v>540</v>
      </c>
    </row>
    <row r="42" spans="1:14">
      <c r="A42" s="66">
        <v>15</v>
      </c>
      <c r="B42" s="4" t="s">
        <v>250</v>
      </c>
      <c r="C42" s="144" t="s">
        <v>223</v>
      </c>
      <c r="D42" s="330">
        <v>44601</v>
      </c>
      <c r="E42" s="23">
        <v>44644</v>
      </c>
      <c r="F42" s="23">
        <v>44676</v>
      </c>
      <c r="G42" s="77">
        <v>45161</v>
      </c>
      <c r="H42">
        <f t="shared" si="3"/>
        <v>32</v>
      </c>
      <c r="I42" s="34">
        <f t="shared" si="4"/>
        <v>75</v>
      </c>
      <c r="J42" s="22" t="s">
        <v>249</v>
      </c>
      <c r="K42" s="22">
        <v>342</v>
      </c>
      <c r="L42" s="22">
        <v>901</v>
      </c>
    </row>
    <row r="43" spans="1:14">
      <c r="A43" s="66">
        <v>16</v>
      </c>
      <c r="B43" s="4" t="s">
        <v>252</v>
      </c>
      <c r="C43" s="144" t="s">
        <v>223</v>
      </c>
      <c r="D43" s="330">
        <v>44601</v>
      </c>
      <c r="E43" s="29">
        <v>44629</v>
      </c>
      <c r="F43" s="29">
        <v>44662</v>
      </c>
      <c r="G43" s="77" t="s">
        <v>538</v>
      </c>
      <c r="H43">
        <f t="shared" si="3"/>
        <v>33</v>
      </c>
      <c r="I43" s="34">
        <f t="shared" si="4"/>
        <v>61</v>
      </c>
      <c r="J43" s="22" t="s">
        <v>251</v>
      </c>
      <c r="K43" s="22">
        <v>224</v>
      </c>
      <c r="L43" s="22">
        <v>47</v>
      </c>
    </row>
    <row r="44" spans="1:14">
      <c r="A44" s="66">
        <v>17</v>
      </c>
      <c r="B44" t="s">
        <v>254</v>
      </c>
      <c r="C44" s="144" t="s">
        <v>233</v>
      </c>
      <c r="D44" s="330">
        <v>44601</v>
      </c>
      <c r="E44" s="29">
        <v>44616</v>
      </c>
      <c r="F44" s="29">
        <v>44662</v>
      </c>
      <c r="G44" s="79">
        <v>44972</v>
      </c>
      <c r="H44">
        <f t="shared" si="3"/>
        <v>46</v>
      </c>
      <c r="I44" s="34">
        <f t="shared" si="4"/>
        <v>61</v>
      </c>
      <c r="J44" s="22" t="s">
        <v>253</v>
      </c>
      <c r="K44" s="24">
        <v>247</v>
      </c>
      <c r="L44" s="22">
        <v>158</v>
      </c>
    </row>
    <row r="45" spans="1:14">
      <c r="A45" s="66">
        <v>18</v>
      </c>
      <c r="B45" t="s">
        <v>256</v>
      </c>
      <c r="C45" s="144" t="s">
        <v>221</v>
      </c>
      <c r="D45" s="333">
        <v>44602</v>
      </c>
      <c r="E45" s="29">
        <v>44630</v>
      </c>
      <c r="F45" s="29">
        <v>44662</v>
      </c>
      <c r="G45" s="77">
        <v>45209</v>
      </c>
      <c r="H45">
        <f t="shared" si="3"/>
        <v>32</v>
      </c>
      <c r="I45" s="34">
        <f t="shared" si="4"/>
        <v>60</v>
      </c>
      <c r="J45" s="22" t="s">
        <v>255</v>
      </c>
      <c r="K45" s="24">
        <v>183</v>
      </c>
      <c r="L45" s="22">
        <v>101</v>
      </c>
    </row>
    <row r="46" spans="1:14">
      <c r="A46" s="66">
        <v>19</v>
      </c>
      <c r="B46" t="s">
        <v>259</v>
      </c>
      <c r="C46" s="144" t="s">
        <v>258</v>
      </c>
      <c r="D46" s="333">
        <v>44602</v>
      </c>
      <c r="E46" s="23">
        <v>44610</v>
      </c>
      <c r="F46" s="29">
        <v>44662</v>
      </c>
      <c r="G46" s="81">
        <v>44799</v>
      </c>
      <c r="H46">
        <f t="shared" si="3"/>
        <v>52</v>
      </c>
      <c r="I46" s="34">
        <f t="shared" si="4"/>
        <v>60</v>
      </c>
      <c r="J46" s="22" t="s">
        <v>257</v>
      </c>
      <c r="K46" s="24">
        <v>58</v>
      </c>
      <c r="L46" s="22">
        <v>15</v>
      </c>
    </row>
    <row r="47" spans="1:14" ht="42.75">
      <c r="A47" s="66">
        <v>20</v>
      </c>
      <c r="B47" s="4" t="s">
        <v>261</v>
      </c>
      <c r="C47" s="144" t="s">
        <v>233</v>
      </c>
      <c r="D47" s="333">
        <v>44617</v>
      </c>
      <c r="E47" s="29">
        <v>44636</v>
      </c>
      <c r="F47" s="29">
        <v>44677</v>
      </c>
      <c r="G47" s="77">
        <v>45212</v>
      </c>
      <c r="H47">
        <f t="shared" si="3"/>
        <v>41</v>
      </c>
      <c r="I47" s="34">
        <f t="shared" si="4"/>
        <v>60</v>
      </c>
      <c r="J47" s="22" t="s">
        <v>260</v>
      </c>
      <c r="K47" s="24">
        <v>205</v>
      </c>
      <c r="L47" s="22">
        <v>48</v>
      </c>
    </row>
    <row r="48" spans="1:14">
      <c r="A48" s="66">
        <v>21</v>
      </c>
      <c r="B48" t="s">
        <v>262</v>
      </c>
      <c r="C48" s="144" t="s">
        <v>233</v>
      </c>
      <c r="D48" s="333">
        <v>44617</v>
      </c>
      <c r="E48" s="29">
        <v>44622</v>
      </c>
      <c r="F48" s="29">
        <v>44652</v>
      </c>
      <c r="G48" s="77" t="s">
        <v>538</v>
      </c>
      <c r="H48">
        <f t="shared" si="3"/>
        <v>30</v>
      </c>
      <c r="I48" s="34">
        <f t="shared" si="4"/>
        <v>35</v>
      </c>
      <c r="J48" s="22" t="s">
        <v>232</v>
      </c>
      <c r="K48" s="24">
        <v>184</v>
      </c>
      <c r="L48" s="22">
        <v>97</v>
      </c>
    </row>
    <row r="49" spans="1:15">
      <c r="A49" s="66">
        <v>22</v>
      </c>
      <c r="B49" t="s">
        <v>264</v>
      </c>
      <c r="C49" s="144" t="s">
        <v>221</v>
      </c>
      <c r="D49" s="333">
        <v>44629</v>
      </c>
      <c r="E49" s="29">
        <v>44643</v>
      </c>
      <c r="F49" s="29">
        <v>44690</v>
      </c>
      <c r="G49" s="82">
        <v>45133</v>
      </c>
      <c r="H49" t="s">
        <v>398</v>
      </c>
      <c r="I49" s="34">
        <f t="shared" si="4"/>
        <v>61</v>
      </c>
      <c r="J49" s="22" t="s">
        <v>263</v>
      </c>
      <c r="K49" s="24">
        <v>129</v>
      </c>
      <c r="L49" s="22">
        <v>51</v>
      </c>
    </row>
    <row r="50" spans="1:15">
      <c r="A50" s="66">
        <v>23</v>
      </c>
      <c r="B50" t="s">
        <v>266</v>
      </c>
      <c r="C50" s="144" t="s">
        <v>221</v>
      </c>
      <c r="D50" s="333">
        <v>44641</v>
      </c>
      <c r="E50" s="29">
        <v>44662</v>
      </c>
      <c r="F50" s="29">
        <v>44701</v>
      </c>
      <c r="G50" s="77">
        <v>45357</v>
      </c>
      <c r="H50">
        <f t="shared" si="3"/>
        <v>39</v>
      </c>
      <c r="I50" s="34">
        <f t="shared" si="4"/>
        <v>60</v>
      </c>
      <c r="J50" s="22" t="s">
        <v>265</v>
      </c>
    </row>
    <row r="51" spans="1:15">
      <c r="A51" s="66">
        <v>24</v>
      </c>
      <c r="B51" t="s">
        <v>268</v>
      </c>
      <c r="C51" s="144" t="s">
        <v>233</v>
      </c>
      <c r="D51" s="333">
        <v>44643</v>
      </c>
      <c r="E51" s="29">
        <v>44650</v>
      </c>
      <c r="F51" s="29">
        <v>44704</v>
      </c>
      <c r="G51" s="82">
        <v>45084</v>
      </c>
      <c r="H51">
        <f t="shared" si="3"/>
        <v>54</v>
      </c>
      <c r="I51" s="34">
        <f t="shared" si="4"/>
        <v>61</v>
      </c>
      <c r="J51" s="22" t="s">
        <v>267</v>
      </c>
      <c r="K51" s="24">
        <v>98</v>
      </c>
      <c r="L51" s="22">
        <v>54</v>
      </c>
    </row>
    <row r="52" spans="1:15">
      <c r="A52" s="66">
        <v>25</v>
      </c>
      <c r="B52" s="4" t="s">
        <v>270</v>
      </c>
      <c r="C52" s="144" t="s">
        <v>233</v>
      </c>
      <c r="D52" s="333">
        <v>44648</v>
      </c>
      <c r="E52" s="29">
        <v>44669</v>
      </c>
      <c r="F52" s="29">
        <v>44708</v>
      </c>
      <c r="G52" s="77">
        <v>45328</v>
      </c>
      <c r="H52">
        <f t="shared" si="3"/>
        <v>39</v>
      </c>
      <c r="I52" s="34">
        <f t="shared" si="4"/>
        <v>60</v>
      </c>
      <c r="J52" s="22" t="s">
        <v>269</v>
      </c>
      <c r="K52" s="24">
        <v>194</v>
      </c>
      <c r="L52" s="22">
        <v>84</v>
      </c>
    </row>
    <row r="53" spans="1:15">
      <c r="A53" s="66">
        <v>26</v>
      </c>
      <c r="B53" s="4" t="s">
        <v>272</v>
      </c>
      <c r="C53" s="144" t="s">
        <v>221</v>
      </c>
      <c r="D53" s="333">
        <v>44650</v>
      </c>
      <c r="E53" s="29">
        <v>44694</v>
      </c>
      <c r="F53" s="29">
        <v>44725</v>
      </c>
      <c r="G53" s="77">
        <v>45315</v>
      </c>
      <c r="H53">
        <f t="shared" si="3"/>
        <v>31</v>
      </c>
      <c r="I53" s="34">
        <f t="shared" si="4"/>
        <v>75</v>
      </c>
      <c r="J53" s="22" t="s">
        <v>271</v>
      </c>
      <c r="K53" s="24">
        <v>372</v>
      </c>
      <c r="L53" s="22">
        <v>180</v>
      </c>
    </row>
    <row r="54" spans="1:15">
      <c r="A54" s="66">
        <v>27</v>
      </c>
      <c r="B54" s="4" t="s">
        <v>274</v>
      </c>
      <c r="C54" s="144" t="s">
        <v>233</v>
      </c>
      <c r="D54" s="333">
        <v>44657</v>
      </c>
      <c r="E54" s="29">
        <v>44692</v>
      </c>
      <c r="F54" s="29">
        <v>44722</v>
      </c>
      <c r="G54" s="77">
        <v>45232</v>
      </c>
      <c r="H54">
        <f t="shared" si="3"/>
        <v>30</v>
      </c>
      <c r="I54" s="34">
        <f t="shared" si="4"/>
        <v>65</v>
      </c>
      <c r="J54" s="22" t="s">
        <v>273</v>
      </c>
      <c r="K54" s="24">
        <v>524</v>
      </c>
      <c r="L54" s="22">
        <v>225</v>
      </c>
    </row>
    <row r="55" spans="1:15">
      <c r="A55" s="86"/>
      <c r="B55" s="87" t="s">
        <v>275</v>
      </c>
      <c r="C55" s="144" t="s">
        <v>221</v>
      </c>
      <c r="D55" s="333">
        <v>44690</v>
      </c>
      <c r="E55" s="29">
        <v>44662</v>
      </c>
      <c r="F55" s="29">
        <v>44729</v>
      </c>
      <c r="G55" s="77" t="s">
        <v>359</v>
      </c>
      <c r="H55">
        <f t="shared" si="3"/>
        <v>67</v>
      </c>
      <c r="I55" s="34">
        <f t="shared" si="4"/>
        <v>39</v>
      </c>
      <c r="J55" s="22" t="s">
        <v>243</v>
      </c>
      <c r="K55" s="24">
        <v>490</v>
      </c>
      <c r="L55" s="22">
        <v>201</v>
      </c>
    </row>
    <row r="56" spans="1:15" ht="42.75">
      <c r="A56" s="66">
        <v>28</v>
      </c>
      <c r="B56" s="4" t="s">
        <v>277</v>
      </c>
      <c r="C56" s="144" t="s">
        <v>223</v>
      </c>
      <c r="D56" s="333">
        <v>44690</v>
      </c>
      <c r="E56" s="29">
        <v>44693</v>
      </c>
      <c r="F56" s="29">
        <v>44725</v>
      </c>
      <c r="G56" s="77" t="s">
        <v>538</v>
      </c>
      <c r="H56">
        <f t="shared" si="3"/>
        <v>32</v>
      </c>
      <c r="I56" s="34">
        <f t="shared" si="4"/>
        <v>35</v>
      </c>
      <c r="J56" s="22" t="s">
        <v>276</v>
      </c>
      <c r="K56" s="24">
        <v>591</v>
      </c>
      <c r="L56" s="22">
        <v>224</v>
      </c>
    </row>
    <row r="57" spans="1:15">
      <c r="A57" s="66">
        <v>29</v>
      </c>
      <c r="B57" t="s">
        <v>279</v>
      </c>
      <c r="C57" s="144" t="s">
        <v>223</v>
      </c>
      <c r="D57" s="333">
        <v>44706</v>
      </c>
      <c r="E57" s="29">
        <v>44729</v>
      </c>
      <c r="F57" s="29">
        <v>44789</v>
      </c>
      <c r="G57" s="77">
        <v>45189</v>
      </c>
      <c r="H57">
        <f t="shared" si="3"/>
        <v>60</v>
      </c>
      <c r="I57" s="34">
        <f t="shared" si="4"/>
        <v>83</v>
      </c>
      <c r="J57" s="22" t="s">
        <v>278</v>
      </c>
      <c r="K57" s="24">
        <v>209</v>
      </c>
      <c r="L57" s="22">
        <v>106</v>
      </c>
      <c r="O57" s="24"/>
    </row>
    <row r="58" spans="1:15">
      <c r="A58" s="66">
        <v>30</v>
      </c>
      <c r="B58" s="4" t="s">
        <v>281</v>
      </c>
      <c r="C58" s="144" t="s">
        <v>223</v>
      </c>
      <c r="D58" s="333">
        <v>44706</v>
      </c>
      <c r="E58" s="29">
        <v>44729</v>
      </c>
      <c r="F58" s="29">
        <v>44789</v>
      </c>
      <c r="G58" s="77" t="s">
        <v>538</v>
      </c>
      <c r="H58">
        <f t="shared" si="3"/>
        <v>60</v>
      </c>
      <c r="I58" s="34">
        <f t="shared" si="4"/>
        <v>83</v>
      </c>
      <c r="J58" s="22" t="s">
        <v>280</v>
      </c>
      <c r="K58" s="24">
        <v>362</v>
      </c>
      <c r="L58" s="22">
        <v>198</v>
      </c>
      <c r="O58" s="24"/>
    </row>
    <row r="59" spans="1:15">
      <c r="A59" s="66">
        <v>31</v>
      </c>
      <c r="B59" s="4" t="s">
        <v>225</v>
      </c>
      <c r="C59" s="144" t="s">
        <v>221</v>
      </c>
      <c r="D59" s="333">
        <v>44720</v>
      </c>
      <c r="E59" s="29">
        <v>44726</v>
      </c>
      <c r="F59" s="29">
        <v>44756</v>
      </c>
      <c r="G59" s="77" t="s">
        <v>539</v>
      </c>
      <c r="H59">
        <f t="shared" si="3"/>
        <v>30</v>
      </c>
      <c r="I59" s="34">
        <f t="shared" si="4"/>
        <v>36</v>
      </c>
      <c r="J59" s="22" t="s">
        <v>63</v>
      </c>
      <c r="K59" s="24">
        <v>198</v>
      </c>
      <c r="L59" s="22">
        <v>115</v>
      </c>
      <c r="M59" t="s">
        <v>541</v>
      </c>
      <c r="O59" s="24"/>
    </row>
    <row r="60" spans="1:15">
      <c r="A60" s="66">
        <v>32</v>
      </c>
      <c r="B60" s="4" t="s">
        <v>283</v>
      </c>
      <c r="C60" s="144" t="s">
        <v>221</v>
      </c>
      <c r="D60" s="333">
        <v>44755</v>
      </c>
      <c r="E60" s="29">
        <v>44769</v>
      </c>
      <c r="F60" s="29">
        <v>44816</v>
      </c>
      <c r="G60" s="77" t="s">
        <v>538</v>
      </c>
      <c r="H60">
        <f t="shared" si="3"/>
        <v>47</v>
      </c>
      <c r="I60" s="34">
        <f t="shared" si="4"/>
        <v>61</v>
      </c>
      <c r="J60" s="22" t="s">
        <v>282</v>
      </c>
      <c r="K60" s="24">
        <v>81</v>
      </c>
      <c r="L60" s="22">
        <v>26</v>
      </c>
      <c r="O60" s="24"/>
    </row>
    <row r="61" spans="1:15">
      <c r="A61" s="66">
        <v>33</v>
      </c>
      <c r="B61" t="s">
        <v>52</v>
      </c>
      <c r="C61" s="144" t="s">
        <v>233</v>
      </c>
      <c r="D61" s="29">
        <v>44771</v>
      </c>
      <c r="E61" s="29">
        <v>44785</v>
      </c>
      <c r="F61" s="29">
        <v>44831</v>
      </c>
      <c r="G61" s="77">
        <v>45161</v>
      </c>
      <c r="H61">
        <f t="shared" si="3"/>
        <v>46</v>
      </c>
      <c r="I61" s="34">
        <f t="shared" si="4"/>
        <v>60</v>
      </c>
      <c r="J61" s="22" t="s">
        <v>53</v>
      </c>
      <c r="K61" s="24">
        <v>172</v>
      </c>
      <c r="L61" s="22">
        <v>60</v>
      </c>
      <c r="O61" s="22"/>
    </row>
    <row r="62" spans="1:15">
      <c r="A62" s="66">
        <v>34</v>
      </c>
      <c r="B62" s="4" t="s">
        <v>285</v>
      </c>
      <c r="C62" s="144" t="s">
        <v>233</v>
      </c>
      <c r="D62" s="29">
        <v>44781</v>
      </c>
      <c r="E62" s="29">
        <v>44796</v>
      </c>
      <c r="F62" s="29">
        <v>44841</v>
      </c>
      <c r="G62" s="77">
        <v>45246</v>
      </c>
      <c r="H62">
        <f t="shared" si="3"/>
        <v>45</v>
      </c>
      <c r="I62" s="34">
        <f t="shared" si="4"/>
        <v>60</v>
      </c>
      <c r="J62" s="22" t="s">
        <v>284</v>
      </c>
      <c r="K62" s="24">
        <v>172</v>
      </c>
      <c r="L62" s="22">
        <v>52</v>
      </c>
      <c r="O62" s="24"/>
    </row>
    <row r="63" spans="1:15">
      <c r="A63" s="66">
        <v>35</v>
      </c>
      <c r="B63" s="4" t="s">
        <v>287</v>
      </c>
      <c r="C63" s="144" t="s">
        <v>223</v>
      </c>
      <c r="D63" s="29">
        <v>44783</v>
      </c>
      <c r="E63" s="29">
        <v>44805</v>
      </c>
      <c r="F63" s="29">
        <v>44845</v>
      </c>
      <c r="G63" s="77">
        <v>45330</v>
      </c>
      <c r="H63">
        <f t="shared" si="3"/>
        <v>40</v>
      </c>
      <c r="I63" s="34">
        <f t="shared" si="4"/>
        <v>62</v>
      </c>
      <c r="J63" s="22" t="s">
        <v>286</v>
      </c>
      <c r="K63" s="24">
        <v>298</v>
      </c>
      <c r="L63" s="22">
        <v>216</v>
      </c>
      <c r="O63" s="24"/>
    </row>
    <row r="64" spans="1:15" ht="28.5">
      <c r="A64" s="66">
        <v>36</v>
      </c>
      <c r="B64" s="4" t="s">
        <v>289</v>
      </c>
      <c r="C64" s="144" t="s">
        <v>233</v>
      </c>
      <c r="D64" s="29">
        <v>44818</v>
      </c>
      <c r="E64" s="29">
        <v>44859</v>
      </c>
      <c r="F64" s="29">
        <v>44922</v>
      </c>
      <c r="G64" s="77">
        <v>45273</v>
      </c>
      <c r="H64">
        <f t="shared" si="3"/>
        <v>63</v>
      </c>
      <c r="I64" s="34">
        <f t="shared" si="4"/>
        <v>104</v>
      </c>
      <c r="J64" s="22" t="s">
        <v>288</v>
      </c>
      <c r="K64" s="24">
        <v>271</v>
      </c>
      <c r="L64" s="22">
        <v>152</v>
      </c>
      <c r="O64" s="24"/>
    </row>
    <row r="65" spans="1:15">
      <c r="A65" s="90"/>
      <c r="B65" s="89" t="s">
        <v>290</v>
      </c>
      <c r="C65" s="173"/>
      <c r="D65" s="91">
        <v>44841</v>
      </c>
      <c r="E65" s="92"/>
      <c r="F65" s="92"/>
      <c r="G65" s="93"/>
      <c r="H65" s="89"/>
      <c r="I65" s="94"/>
      <c r="L65" s="27"/>
      <c r="O65" s="24"/>
    </row>
    <row r="66" spans="1:15">
      <c r="A66" s="66">
        <v>37</v>
      </c>
      <c r="B66" t="s">
        <v>292</v>
      </c>
      <c r="C66" s="144" t="s">
        <v>223</v>
      </c>
      <c r="D66" s="29">
        <v>44860</v>
      </c>
      <c r="E66" s="29">
        <v>44881</v>
      </c>
      <c r="F66" s="29">
        <v>44922</v>
      </c>
      <c r="G66" s="77" t="s">
        <v>538</v>
      </c>
      <c r="H66">
        <f t="shared" si="3"/>
        <v>41</v>
      </c>
      <c r="I66" s="34">
        <f t="shared" si="4"/>
        <v>62</v>
      </c>
      <c r="J66" s="22" t="s">
        <v>291</v>
      </c>
      <c r="K66" s="24">
        <v>232</v>
      </c>
      <c r="L66" s="22">
        <v>113</v>
      </c>
      <c r="O66" s="24"/>
    </row>
    <row r="67" spans="1:15">
      <c r="A67" s="66">
        <v>38</v>
      </c>
      <c r="B67" t="s">
        <v>294</v>
      </c>
      <c r="C67" s="144" t="s">
        <v>223</v>
      </c>
      <c r="D67" s="29">
        <v>44867</v>
      </c>
      <c r="E67" s="29">
        <v>44911</v>
      </c>
      <c r="F67" s="29">
        <v>44971</v>
      </c>
      <c r="G67" s="77" t="s">
        <v>538</v>
      </c>
      <c r="H67">
        <f t="shared" si="3"/>
        <v>60</v>
      </c>
      <c r="I67" s="34">
        <f t="shared" si="4"/>
        <v>104</v>
      </c>
      <c r="J67" s="22" t="s">
        <v>293</v>
      </c>
      <c r="K67" s="24">
        <v>429</v>
      </c>
      <c r="L67" s="22">
        <v>261</v>
      </c>
      <c r="O67" s="24"/>
    </row>
    <row r="68" spans="1:15">
      <c r="A68" s="66">
        <v>39</v>
      </c>
      <c r="B68" s="4" t="s">
        <v>295</v>
      </c>
      <c r="C68" s="144" t="s">
        <v>223</v>
      </c>
      <c r="D68" s="330">
        <v>44902</v>
      </c>
      <c r="E68" s="29">
        <v>44907</v>
      </c>
      <c r="F68" s="29">
        <v>44938</v>
      </c>
      <c r="G68" s="77" t="s">
        <v>538</v>
      </c>
      <c r="H68">
        <f t="shared" si="3"/>
        <v>31</v>
      </c>
      <c r="I68" s="34">
        <f t="shared" si="4"/>
        <v>36</v>
      </c>
      <c r="J68" s="22" t="s">
        <v>237</v>
      </c>
      <c r="K68" s="22">
        <v>102</v>
      </c>
      <c r="L68" s="22">
        <v>40</v>
      </c>
      <c r="O68" s="24"/>
    </row>
    <row r="69" spans="1:15">
      <c r="A69" s="66">
        <v>40</v>
      </c>
      <c r="B69" s="4" t="s">
        <v>297</v>
      </c>
      <c r="C69" s="144" t="s">
        <v>233</v>
      </c>
      <c r="D69" s="330">
        <v>44909</v>
      </c>
      <c r="E69" s="29">
        <v>44953</v>
      </c>
      <c r="F69" s="29">
        <v>45006</v>
      </c>
      <c r="G69" s="77" t="s">
        <v>538</v>
      </c>
      <c r="H69">
        <f t="shared" si="3"/>
        <v>53</v>
      </c>
      <c r="I69" s="34">
        <f t="shared" si="4"/>
        <v>97</v>
      </c>
      <c r="J69" s="22" t="s">
        <v>296</v>
      </c>
      <c r="K69" s="24">
        <v>439</v>
      </c>
      <c r="L69" s="22">
        <v>248</v>
      </c>
      <c r="O69" s="24"/>
    </row>
    <row r="70" spans="1:15">
      <c r="A70" s="66">
        <v>41</v>
      </c>
      <c r="B70" s="4" t="s">
        <v>299</v>
      </c>
      <c r="C70" s="144" t="s">
        <v>233</v>
      </c>
      <c r="D70" s="330">
        <v>44909</v>
      </c>
      <c r="E70" s="29">
        <v>44929</v>
      </c>
      <c r="F70" s="29">
        <v>45006</v>
      </c>
      <c r="G70" s="77" t="s">
        <v>538</v>
      </c>
      <c r="H70">
        <f t="shared" si="3"/>
        <v>77</v>
      </c>
      <c r="I70" s="34">
        <f t="shared" si="4"/>
        <v>97</v>
      </c>
      <c r="J70" s="22" t="s">
        <v>298</v>
      </c>
      <c r="K70" s="24">
        <v>399</v>
      </c>
      <c r="L70" s="22">
        <v>62</v>
      </c>
      <c r="O70" s="24"/>
    </row>
    <row r="71" spans="1:15">
      <c r="A71" s="66">
        <v>42</v>
      </c>
      <c r="B71" s="4" t="s">
        <v>301</v>
      </c>
      <c r="C71" s="144" t="s">
        <v>233</v>
      </c>
      <c r="D71" s="330">
        <v>44909</v>
      </c>
      <c r="E71" s="29">
        <v>44924</v>
      </c>
      <c r="F71" s="29">
        <v>45006</v>
      </c>
      <c r="G71" s="77" t="s">
        <v>538</v>
      </c>
      <c r="H71">
        <f t="shared" si="3"/>
        <v>82</v>
      </c>
      <c r="I71" s="34">
        <f t="shared" si="4"/>
        <v>97</v>
      </c>
      <c r="J71" s="22" t="s">
        <v>300</v>
      </c>
      <c r="K71" s="24">
        <v>347</v>
      </c>
      <c r="L71" s="22">
        <v>119</v>
      </c>
      <c r="O71" s="24"/>
    </row>
    <row r="72" spans="1:15">
      <c r="A72" s="66">
        <v>43</v>
      </c>
      <c r="B72" s="10" t="s">
        <v>303</v>
      </c>
      <c r="C72" s="172" t="s">
        <v>233</v>
      </c>
      <c r="D72" s="331">
        <v>44909</v>
      </c>
      <c r="E72" s="54">
        <v>44946</v>
      </c>
      <c r="F72" s="54">
        <v>45006</v>
      </c>
      <c r="G72" s="78">
        <v>45357</v>
      </c>
      <c r="H72" s="1">
        <f t="shared" si="3"/>
        <v>60</v>
      </c>
      <c r="I72" s="35">
        <f t="shared" si="4"/>
        <v>97</v>
      </c>
      <c r="J72" s="160" t="s">
        <v>302</v>
      </c>
      <c r="K72" s="53">
        <v>434</v>
      </c>
      <c r="L72" s="31">
        <v>99</v>
      </c>
      <c r="O72" s="24"/>
    </row>
    <row r="73" spans="1:15" ht="15">
      <c r="B73" s="14"/>
      <c r="C73" s="144"/>
      <c r="D73" s="332"/>
      <c r="F73" s="14"/>
      <c r="G73" s="14" t="s">
        <v>31</v>
      </c>
      <c r="H73" s="13">
        <f>AVERAGE(H38:H56)</f>
        <v>38.666666666666664</v>
      </c>
      <c r="I73" s="56">
        <f>AVERAGE(I38:I56)</f>
        <v>58.842105263157897</v>
      </c>
      <c r="J73" s="212" t="s">
        <v>30</v>
      </c>
      <c r="K73" s="13">
        <f>SUM(K66:K72,K38:K64)</f>
        <v>9099</v>
      </c>
      <c r="L73" s="13">
        <f>SUM(L66:L72,L38:L64)</f>
        <v>4728</v>
      </c>
      <c r="O73" s="24"/>
    </row>
    <row r="74" spans="1:15" ht="15">
      <c r="A74" s="304">
        <v>2023</v>
      </c>
      <c r="B74" s="304"/>
      <c r="C74" s="144"/>
      <c r="D74" s="332"/>
      <c r="I74" s="34"/>
      <c r="O74" s="24"/>
    </row>
    <row r="75" spans="1:15">
      <c r="A75" s="66">
        <v>44</v>
      </c>
      <c r="B75" s="4" t="s">
        <v>305</v>
      </c>
      <c r="C75" s="174" t="s">
        <v>221</v>
      </c>
      <c r="D75" s="333">
        <v>44941</v>
      </c>
      <c r="E75" s="29">
        <v>44971</v>
      </c>
      <c r="F75" s="29">
        <v>45012</v>
      </c>
      <c r="G75" s="77">
        <v>45257</v>
      </c>
      <c r="H75" s="57">
        <f t="shared" ref="H75:H92" si="5">F75-E75</f>
        <v>41</v>
      </c>
      <c r="I75" s="34">
        <f t="shared" ref="I75:I92" si="6">F75-D75</f>
        <v>71</v>
      </c>
      <c r="J75" s="27" t="s">
        <v>304</v>
      </c>
      <c r="K75" s="24">
        <v>189</v>
      </c>
      <c r="L75" s="22">
        <v>97</v>
      </c>
      <c r="O75" s="24"/>
    </row>
    <row r="76" spans="1:15">
      <c r="A76" s="66">
        <v>45</v>
      </c>
      <c r="B76" s="58" t="s">
        <v>308</v>
      </c>
      <c r="C76" s="144" t="s">
        <v>307</v>
      </c>
      <c r="D76" s="333">
        <v>44946</v>
      </c>
      <c r="E76" s="29">
        <v>44964</v>
      </c>
      <c r="F76" s="29">
        <v>45016</v>
      </c>
      <c r="G76" s="77">
        <v>45344</v>
      </c>
      <c r="H76" s="57">
        <f t="shared" si="5"/>
        <v>52</v>
      </c>
      <c r="I76" s="34">
        <f t="shared" si="6"/>
        <v>70</v>
      </c>
      <c r="J76" s="27" t="s">
        <v>306</v>
      </c>
      <c r="K76" s="24">
        <v>23</v>
      </c>
      <c r="L76" s="22">
        <v>0</v>
      </c>
      <c r="O76" s="24"/>
    </row>
    <row r="77" spans="1:15">
      <c r="A77" s="66">
        <v>46</v>
      </c>
      <c r="B77" s="4" t="s">
        <v>311</v>
      </c>
      <c r="C77" s="174" t="s">
        <v>310</v>
      </c>
      <c r="D77" s="333">
        <v>44971</v>
      </c>
      <c r="E77" s="29">
        <v>44978</v>
      </c>
      <c r="F77" s="29">
        <v>45033</v>
      </c>
      <c r="G77" s="77">
        <v>45189</v>
      </c>
      <c r="H77" s="57">
        <f>F77-E77</f>
        <v>55</v>
      </c>
      <c r="I77" s="34">
        <f t="shared" si="6"/>
        <v>62</v>
      </c>
      <c r="J77" s="27" t="s">
        <v>309</v>
      </c>
      <c r="K77" s="24">
        <v>32</v>
      </c>
      <c r="L77" s="22">
        <v>0</v>
      </c>
      <c r="O77" s="24"/>
    </row>
    <row r="78" spans="1:15">
      <c r="A78" s="66">
        <v>47</v>
      </c>
      <c r="B78" s="4" t="s">
        <v>313</v>
      </c>
      <c r="C78" s="174" t="s">
        <v>223</v>
      </c>
      <c r="D78" s="333">
        <v>44972</v>
      </c>
      <c r="E78" s="29">
        <v>44994</v>
      </c>
      <c r="F78" s="29">
        <v>45054</v>
      </c>
      <c r="G78" s="77" t="s">
        <v>538</v>
      </c>
      <c r="H78" s="57">
        <f t="shared" si="5"/>
        <v>60</v>
      </c>
      <c r="I78" s="34">
        <f t="shared" si="6"/>
        <v>82</v>
      </c>
      <c r="J78" s="27" t="s">
        <v>312</v>
      </c>
      <c r="K78" s="24">
        <v>432</v>
      </c>
      <c r="L78" s="22">
        <v>286</v>
      </c>
      <c r="O78" s="24"/>
    </row>
    <row r="79" spans="1:15">
      <c r="A79" s="66">
        <v>48</v>
      </c>
      <c r="B79" s="4" t="s">
        <v>315</v>
      </c>
      <c r="C79" s="174" t="s">
        <v>223</v>
      </c>
      <c r="D79" s="333">
        <v>45000</v>
      </c>
      <c r="E79" s="29">
        <v>45022</v>
      </c>
      <c r="F79" s="29">
        <v>45082</v>
      </c>
      <c r="G79" s="77" t="s">
        <v>538</v>
      </c>
      <c r="H79" s="57">
        <f t="shared" si="5"/>
        <v>60</v>
      </c>
      <c r="I79" s="34">
        <f t="shared" si="6"/>
        <v>82</v>
      </c>
      <c r="J79" s="27" t="s">
        <v>314</v>
      </c>
      <c r="K79" s="22">
        <v>252</v>
      </c>
      <c r="L79" s="24">
        <v>124</v>
      </c>
      <c r="O79" s="24"/>
    </row>
    <row r="80" spans="1:15" ht="42.75">
      <c r="A80" s="66">
        <v>49</v>
      </c>
      <c r="B80" s="109" t="s">
        <v>317</v>
      </c>
      <c r="C80" s="174" t="s">
        <v>233</v>
      </c>
      <c r="D80" s="333">
        <v>45000</v>
      </c>
      <c r="E80" s="29">
        <v>45021</v>
      </c>
      <c r="F80" s="29">
        <v>45082</v>
      </c>
      <c r="G80" s="77" t="s">
        <v>538</v>
      </c>
      <c r="H80" s="57">
        <f>F80-E80</f>
        <v>61</v>
      </c>
      <c r="I80" s="34">
        <f>F80-D80</f>
        <v>82</v>
      </c>
      <c r="J80" s="27" t="s">
        <v>316</v>
      </c>
      <c r="K80" s="24">
        <v>530</v>
      </c>
      <c r="L80" s="22">
        <v>126</v>
      </c>
      <c r="O80" s="24"/>
    </row>
    <row r="81" spans="1:15">
      <c r="A81" s="66">
        <v>50</v>
      </c>
      <c r="B81" s="4" t="s">
        <v>13</v>
      </c>
      <c r="C81" s="144" t="s">
        <v>233</v>
      </c>
      <c r="D81" s="333">
        <v>45000</v>
      </c>
      <c r="E81" s="29">
        <v>45030</v>
      </c>
      <c r="F81" s="29">
        <v>45093</v>
      </c>
      <c r="G81" s="77" t="s">
        <v>538</v>
      </c>
      <c r="H81" s="57">
        <f>F81-E81</f>
        <v>63</v>
      </c>
      <c r="I81" s="34">
        <f>F81-D81</f>
        <v>93</v>
      </c>
      <c r="J81" s="27" t="s">
        <v>318</v>
      </c>
      <c r="K81" s="24">
        <v>410</v>
      </c>
      <c r="L81" s="22">
        <v>120</v>
      </c>
      <c r="O81" s="24"/>
    </row>
    <row r="82" spans="1:15" ht="28.5">
      <c r="A82" s="66">
        <v>51</v>
      </c>
      <c r="B82" s="4" t="s">
        <v>319</v>
      </c>
      <c r="C82" s="144" t="s">
        <v>223</v>
      </c>
      <c r="D82" s="333">
        <v>45000</v>
      </c>
      <c r="E82" s="29">
        <v>45006</v>
      </c>
      <c r="F82" s="29">
        <v>45068</v>
      </c>
      <c r="G82" s="77" t="s">
        <v>538</v>
      </c>
      <c r="H82" s="57">
        <f t="shared" si="5"/>
        <v>62</v>
      </c>
      <c r="I82" s="34">
        <f t="shared" si="6"/>
        <v>68</v>
      </c>
      <c r="J82" s="27" t="s">
        <v>251</v>
      </c>
      <c r="K82" s="22">
        <v>224</v>
      </c>
      <c r="L82" s="22">
        <v>47</v>
      </c>
      <c r="O82" s="24"/>
    </row>
    <row r="83" spans="1:15">
      <c r="A83" s="66">
        <v>52</v>
      </c>
      <c r="B83" s="4" t="s">
        <v>321</v>
      </c>
      <c r="C83" s="144" t="s">
        <v>233</v>
      </c>
      <c r="D83" s="333">
        <v>45007</v>
      </c>
      <c r="E83" s="29">
        <v>45034</v>
      </c>
      <c r="F83" s="29">
        <v>45068</v>
      </c>
      <c r="G83" s="77" t="s">
        <v>538</v>
      </c>
      <c r="H83" s="57">
        <f t="shared" si="5"/>
        <v>34</v>
      </c>
      <c r="I83" s="34">
        <f t="shared" si="6"/>
        <v>61</v>
      </c>
      <c r="J83" s="27" t="s">
        <v>320</v>
      </c>
      <c r="K83" s="24">
        <v>427</v>
      </c>
      <c r="L83" s="22">
        <v>110</v>
      </c>
      <c r="O83" s="24"/>
    </row>
    <row r="84" spans="1:15" ht="28.5">
      <c r="A84" s="66">
        <v>53</v>
      </c>
      <c r="B84" s="59" t="s">
        <v>322</v>
      </c>
      <c r="C84" s="144" t="s">
        <v>233</v>
      </c>
      <c r="D84" s="334">
        <v>45030</v>
      </c>
      <c r="E84" s="30">
        <v>45051</v>
      </c>
      <c r="F84" s="30">
        <v>45090</v>
      </c>
      <c r="G84" s="77" t="s">
        <v>538</v>
      </c>
      <c r="H84" s="57">
        <f t="shared" si="5"/>
        <v>39</v>
      </c>
      <c r="I84" s="34">
        <f t="shared" si="6"/>
        <v>60</v>
      </c>
      <c r="J84" s="27" t="s">
        <v>214</v>
      </c>
      <c r="K84" s="28">
        <v>165</v>
      </c>
      <c r="L84" s="60">
        <v>75</v>
      </c>
      <c r="O84" s="24"/>
    </row>
    <row r="85" spans="1:15">
      <c r="A85" s="66">
        <v>54</v>
      </c>
      <c r="B85" t="s">
        <v>323</v>
      </c>
      <c r="C85" s="144" t="s">
        <v>221</v>
      </c>
      <c r="D85" s="333">
        <v>45044</v>
      </c>
      <c r="E85" s="30">
        <v>45050</v>
      </c>
      <c r="F85" s="30">
        <v>45104</v>
      </c>
      <c r="G85" s="77" t="s">
        <v>538</v>
      </c>
      <c r="H85" s="57">
        <f t="shared" si="5"/>
        <v>54</v>
      </c>
      <c r="I85" s="34">
        <f t="shared" si="6"/>
        <v>60</v>
      </c>
      <c r="J85" s="22" t="s">
        <v>255</v>
      </c>
      <c r="K85" s="28">
        <v>7</v>
      </c>
      <c r="L85" s="22">
        <v>0</v>
      </c>
      <c r="O85" s="24"/>
    </row>
    <row r="86" spans="1:15">
      <c r="A86" s="66">
        <v>55</v>
      </c>
      <c r="B86" t="s">
        <v>325</v>
      </c>
      <c r="C86" s="144" t="s">
        <v>233</v>
      </c>
      <c r="D86" s="334">
        <v>45063</v>
      </c>
      <c r="E86" s="30">
        <v>45076</v>
      </c>
      <c r="F86" s="30">
        <v>45124</v>
      </c>
      <c r="G86" s="77" t="s">
        <v>538</v>
      </c>
      <c r="H86" s="57">
        <f t="shared" si="5"/>
        <v>48</v>
      </c>
      <c r="I86" s="34">
        <f t="shared" si="6"/>
        <v>61</v>
      </c>
      <c r="J86" s="22" t="s">
        <v>324</v>
      </c>
      <c r="K86" s="28">
        <v>130</v>
      </c>
      <c r="L86" s="28">
        <v>49</v>
      </c>
      <c r="O86" s="22"/>
    </row>
    <row r="87" spans="1:15">
      <c r="A87" s="66">
        <v>56</v>
      </c>
      <c r="B87" t="s">
        <v>327</v>
      </c>
      <c r="C87" s="144" t="s">
        <v>233</v>
      </c>
      <c r="D87" s="334">
        <v>45097</v>
      </c>
      <c r="E87" s="30">
        <v>45103</v>
      </c>
      <c r="F87" s="30">
        <v>45159</v>
      </c>
      <c r="G87" s="77" t="s">
        <v>538</v>
      </c>
      <c r="H87" s="57">
        <f t="shared" si="5"/>
        <v>56</v>
      </c>
      <c r="I87" s="34">
        <f t="shared" si="6"/>
        <v>62</v>
      </c>
      <c r="J87" s="22" t="s">
        <v>326</v>
      </c>
      <c r="K87" s="28">
        <v>10</v>
      </c>
      <c r="L87" s="28">
        <v>8</v>
      </c>
      <c r="O87" s="22"/>
    </row>
    <row r="88" spans="1:15">
      <c r="A88" s="66">
        <v>57</v>
      </c>
      <c r="B88" s="4" t="s">
        <v>329</v>
      </c>
      <c r="C88" s="144" t="s">
        <v>233</v>
      </c>
      <c r="D88" s="334">
        <v>45119</v>
      </c>
      <c r="E88" s="30">
        <v>45125</v>
      </c>
      <c r="F88" s="30">
        <v>45180</v>
      </c>
      <c r="G88" s="77" t="s">
        <v>538</v>
      </c>
      <c r="H88" s="57">
        <f t="shared" si="5"/>
        <v>55</v>
      </c>
      <c r="I88" s="34">
        <f t="shared" si="6"/>
        <v>61</v>
      </c>
      <c r="J88" s="22" t="s">
        <v>328</v>
      </c>
      <c r="K88" s="28">
        <v>92</v>
      </c>
      <c r="L88" s="28">
        <v>31</v>
      </c>
      <c r="O88" s="22"/>
    </row>
    <row r="89" spans="1:15">
      <c r="A89" s="66">
        <v>58</v>
      </c>
      <c r="B89" s="4" t="s">
        <v>331</v>
      </c>
      <c r="C89" s="144" t="s">
        <v>223</v>
      </c>
      <c r="D89" s="334">
        <v>45133</v>
      </c>
      <c r="E89" s="30">
        <v>45147</v>
      </c>
      <c r="F89" s="30">
        <v>45209</v>
      </c>
      <c r="G89" s="77" t="s">
        <v>538</v>
      </c>
      <c r="H89" s="57">
        <f t="shared" si="5"/>
        <v>62</v>
      </c>
      <c r="I89" s="34">
        <f t="shared" si="6"/>
        <v>76</v>
      </c>
      <c r="J89" s="27" t="s">
        <v>330</v>
      </c>
      <c r="K89" s="28">
        <v>243</v>
      </c>
      <c r="L89" s="28">
        <v>106</v>
      </c>
      <c r="O89" s="22"/>
    </row>
    <row r="90" spans="1:15" ht="27.6" customHeight="1">
      <c r="A90" s="66">
        <v>59</v>
      </c>
      <c r="B90" s="84" t="s">
        <v>332</v>
      </c>
      <c r="C90" s="144" t="s">
        <v>223</v>
      </c>
      <c r="D90" s="334">
        <v>45133</v>
      </c>
      <c r="E90" s="30">
        <v>45139</v>
      </c>
      <c r="F90" s="30">
        <v>45201</v>
      </c>
      <c r="G90" s="77">
        <v>45378</v>
      </c>
      <c r="H90" s="83">
        <f t="shared" si="5"/>
        <v>62</v>
      </c>
      <c r="I90" s="34">
        <f t="shared" si="6"/>
        <v>68</v>
      </c>
      <c r="J90" s="61" t="s">
        <v>337</v>
      </c>
      <c r="K90" s="28">
        <v>75</v>
      </c>
      <c r="L90" s="28">
        <v>37</v>
      </c>
      <c r="O90" s="22"/>
    </row>
    <row r="91" spans="1:15" ht="15.75" customHeight="1">
      <c r="A91" s="66">
        <v>60</v>
      </c>
      <c r="B91" s="69" t="s">
        <v>354</v>
      </c>
      <c r="C91" s="144" t="s">
        <v>223</v>
      </c>
      <c r="D91" s="334">
        <v>45161</v>
      </c>
      <c r="E91" s="30">
        <v>45168</v>
      </c>
      <c r="F91" s="30">
        <v>45229</v>
      </c>
      <c r="G91" s="77" t="s">
        <v>538</v>
      </c>
      <c r="H91" s="83">
        <f t="shared" si="5"/>
        <v>61</v>
      </c>
      <c r="I91" s="34">
        <f t="shared" si="6"/>
        <v>68</v>
      </c>
      <c r="J91" s="85"/>
      <c r="K91" s="28">
        <v>5</v>
      </c>
      <c r="L91" s="28">
        <v>0</v>
      </c>
      <c r="O91" s="22"/>
    </row>
    <row r="92" spans="1:15" ht="15.75" customHeight="1">
      <c r="A92" s="22">
        <v>61</v>
      </c>
      <c r="B92" s="84" t="s">
        <v>697</v>
      </c>
      <c r="C92" s="144" t="s">
        <v>399</v>
      </c>
      <c r="D92" s="334">
        <v>45182</v>
      </c>
      <c r="E92" s="30">
        <v>45191</v>
      </c>
      <c r="F92" s="30">
        <v>45251</v>
      </c>
      <c r="G92" s="77" t="s">
        <v>538</v>
      </c>
      <c r="H92" s="83">
        <f t="shared" si="5"/>
        <v>60</v>
      </c>
      <c r="I92" s="34">
        <f t="shared" si="6"/>
        <v>69</v>
      </c>
      <c r="J92" t="s">
        <v>358</v>
      </c>
      <c r="K92" s="28">
        <v>146</v>
      </c>
      <c r="L92" s="28">
        <v>46</v>
      </c>
      <c r="O92" s="22"/>
    </row>
    <row r="93" spans="1:15" ht="15.75" customHeight="1">
      <c r="A93" s="22">
        <v>62</v>
      </c>
      <c r="B93" s="84" t="s">
        <v>400</v>
      </c>
      <c r="C93" s="144" t="s">
        <v>223</v>
      </c>
      <c r="D93" s="30">
        <v>45198</v>
      </c>
      <c r="E93" s="30">
        <v>45212</v>
      </c>
      <c r="F93" s="30">
        <v>45258</v>
      </c>
      <c r="G93" s="77" t="s">
        <v>538</v>
      </c>
      <c r="H93" s="83">
        <f>F93-E93</f>
        <v>46</v>
      </c>
      <c r="I93">
        <f>F93-D93</f>
        <v>60</v>
      </c>
      <c r="J93" s="84" t="s">
        <v>401</v>
      </c>
      <c r="K93" s="28">
        <v>420</v>
      </c>
      <c r="L93" s="28">
        <v>167</v>
      </c>
      <c r="O93" s="22"/>
    </row>
    <row r="94" spans="1:15" ht="15.75" customHeight="1">
      <c r="A94" s="22">
        <v>63</v>
      </c>
      <c r="B94" s="84" t="s">
        <v>402</v>
      </c>
      <c r="C94" s="144" t="s">
        <v>233</v>
      </c>
      <c r="D94" s="30">
        <v>45217</v>
      </c>
      <c r="E94" s="30">
        <v>45236</v>
      </c>
      <c r="F94" s="30">
        <v>45296</v>
      </c>
      <c r="G94" s="77" t="s">
        <v>538</v>
      </c>
      <c r="H94" s="83">
        <f>F94-E94</f>
        <v>60</v>
      </c>
      <c r="I94" s="34">
        <f>F94-D94</f>
        <v>79</v>
      </c>
      <c r="J94" s="84" t="s">
        <v>403</v>
      </c>
      <c r="K94" s="28">
        <v>200</v>
      </c>
      <c r="L94" s="28">
        <v>72</v>
      </c>
      <c r="O94" s="22"/>
    </row>
    <row r="95" spans="1:15" ht="15.75" customHeight="1">
      <c r="C95" s="144"/>
      <c r="D95" s="30"/>
      <c r="E95" s="30"/>
      <c r="F95" s="30"/>
      <c r="G95" s="77"/>
      <c r="H95" s="83"/>
      <c r="J95" s="84"/>
      <c r="K95" s="28"/>
      <c r="L95" s="28"/>
      <c r="O95" s="22"/>
    </row>
    <row r="96" spans="1:15" ht="15.75" customHeight="1">
      <c r="A96" s="304">
        <v>2024</v>
      </c>
      <c r="B96" s="304"/>
      <c r="C96" s="144"/>
      <c r="D96" s="30"/>
      <c r="E96" s="30"/>
      <c r="F96" s="30"/>
      <c r="G96" s="77"/>
      <c r="H96" s="83"/>
      <c r="J96" s="84"/>
      <c r="K96" s="28"/>
      <c r="L96" s="28"/>
      <c r="O96" s="22"/>
    </row>
    <row r="97" spans="1:15" ht="15.75" customHeight="1">
      <c r="A97" s="22">
        <v>64</v>
      </c>
      <c r="B97" s="99" t="s">
        <v>624</v>
      </c>
      <c r="C97" s="172" t="s">
        <v>223</v>
      </c>
      <c r="D97" s="63">
        <v>45336</v>
      </c>
      <c r="E97" s="63">
        <v>45343</v>
      </c>
      <c r="F97" s="63">
        <v>45373</v>
      </c>
      <c r="G97" s="78" t="s">
        <v>538</v>
      </c>
      <c r="H97" s="64">
        <v>31</v>
      </c>
      <c r="I97" s="1">
        <v>38</v>
      </c>
      <c r="J97" s="99" t="s">
        <v>625</v>
      </c>
      <c r="K97" s="62">
        <v>18</v>
      </c>
      <c r="L97" s="62">
        <v>7</v>
      </c>
      <c r="O97" s="22"/>
    </row>
    <row r="98" spans="1:15" ht="15">
      <c r="B98" s="14"/>
      <c r="C98" s="14"/>
      <c r="F98" s="14"/>
      <c r="G98" s="14" t="s">
        <v>31</v>
      </c>
      <c r="H98" s="20">
        <f>AVERAGE(H75:H92)</f>
        <v>54.722222222222221</v>
      </c>
      <c r="I98" s="21">
        <f>AVERAGE(I75:I94)</f>
        <v>69.75</v>
      </c>
      <c r="J98" s="14" t="s">
        <v>30</v>
      </c>
      <c r="K98" s="21">
        <f>SUM(K75:K97)</f>
        <v>4030</v>
      </c>
      <c r="L98" s="21">
        <f>SUM(L75:L97)</f>
        <v>1508</v>
      </c>
    </row>
    <row r="99" spans="1:15" ht="16.5" customHeight="1">
      <c r="B99" s="12"/>
      <c r="C99" s="12"/>
      <c r="F99" s="17"/>
      <c r="H99" s="20"/>
      <c r="K99" s="15"/>
      <c r="L99" s="15"/>
    </row>
    <row r="100" spans="1:15">
      <c r="H100" s="20"/>
    </row>
    <row r="101" spans="1:15" ht="15">
      <c r="B101" s="143"/>
      <c r="C101" s="143"/>
    </row>
    <row r="102" spans="1:15">
      <c r="B102" s="144"/>
      <c r="C102" s="144"/>
    </row>
    <row r="103" spans="1:15">
      <c r="B103" s="142"/>
      <c r="C103" s="142"/>
      <c r="K103" s="8"/>
      <c r="L103" s="297"/>
    </row>
    <row r="104" spans="1:15">
      <c r="B104" s="142"/>
      <c r="C104" s="142"/>
      <c r="L104" s="297"/>
    </row>
    <row r="105" spans="1:15">
      <c r="B105" s="142"/>
      <c r="C105" s="142"/>
      <c r="L105" s="297"/>
    </row>
    <row r="106" spans="1:15">
      <c r="B106" s="142"/>
      <c r="C106" s="142"/>
      <c r="L106" s="297"/>
    </row>
    <row r="107" spans="1:15">
      <c r="B107" s="142"/>
      <c r="C107" s="142"/>
      <c r="H107" s="20"/>
      <c r="L107" s="297"/>
    </row>
    <row r="108" spans="1:15">
      <c r="B108" s="4"/>
      <c r="C108" s="4"/>
      <c r="K108" s="21"/>
    </row>
    <row r="109" spans="1:15">
      <c r="K109" s="15"/>
    </row>
    <row r="110" spans="1:15">
      <c r="K110" s="15"/>
    </row>
    <row r="111" spans="1:15">
      <c r="K111" s="15"/>
    </row>
    <row r="112" spans="1:15">
      <c r="K112" s="15"/>
      <c r="L112" s="21"/>
    </row>
    <row r="113" spans="5:11">
      <c r="K113" s="20"/>
    </row>
    <row r="114" spans="5:11">
      <c r="K114" s="15"/>
    </row>
    <row r="116" spans="5:11">
      <c r="E116" s="20"/>
    </row>
    <row r="125" spans="5:11">
      <c r="E125" s="8"/>
    </row>
    <row r="130" spans="5:5">
      <c r="E130" s="21"/>
    </row>
    <row r="131" spans="5:5">
      <c r="E131" s="15"/>
    </row>
    <row r="132" spans="5:5">
      <c r="E132" s="15"/>
    </row>
    <row r="133" spans="5:5">
      <c r="E133" s="15"/>
    </row>
    <row r="134" spans="5:5">
      <c r="E134" s="15"/>
    </row>
    <row r="135" spans="5:5">
      <c r="E135" s="20"/>
    </row>
    <row r="136" spans="5:5">
      <c r="E136" s="15"/>
    </row>
  </sheetData>
  <mergeCells count="23">
    <mergeCell ref="A96:B96"/>
    <mergeCell ref="M23:M24"/>
    <mergeCell ref="A74:B74"/>
    <mergeCell ref="A37:B37"/>
    <mergeCell ref="A23:A24"/>
    <mergeCell ref="D23:D24"/>
    <mergeCell ref="E23:E24"/>
    <mergeCell ref="F23:F24"/>
    <mergeCell ref="G23:G24"/>
    <mergeCell ref="H23:H24"/>
    <mergeCell ref="C23:C24"/>
    <mergeCell ref="K23:K24"/>
    <mergeCell ref="L23:L24"/>
    <mergeCell ref="D2:G2"/>
    <mergeCell ref="E3:F3"/>
    <mergeCell ref="E4:F4"/>
    <mergeCell ref="E5:F5"/>
    <mergeCell ref="I23:I24"/>
    <mergeCell ref="L103:L104"/>
    <mergeCell ref="L105:L107"/>
    <mergeCell ref="D8:D10"/>
    <mergeCell ref="D11:D13"/>
    <mergeCell ref="J23:J24"/>
  </mergeCells>
  <conditionalFormatting sqref="B26:B35">
    <cfRule type="containsText" dxfId="7" priority="48" operator="containsText" text="Reopening">
      <formula>NOT(ISERROR(SEARCH("Reopening",B26)))</formula>
    </cfRule>
  </conditionalFormatting>
  <conditionalFormatting sqref="B38:B64">
    <cfRule type="containsText" dxfId="6" priority="21" operator="containsText" text="Reopening">
      <formula>NOT(ISERROR(SEARCH("Reopening",B38)))</formula>
    </cfRule>
  </conditionalFormatting>
  <conditionalFormatting sqref="B66:B72">
    <cfRule type="containsText" dxfId="5" priority="14" operator="containsText" text="Reopening">
      <formula>NOT(ISERROR(SEARCH("Reopening",B66)))</formula>
    </cfRule>
  </conditionalFormatting>
  <conditionalFormatting sqref="B75:B87">
    <cfRule type="containsText" dxfId="4" priority="1" operator="containsText" text="Reopening">
      <formula>NOT(ISERROR(SEARCH("Reopening",B75)))</formula>
    </cfRule>
  </conditionalFormatting>
  <dataValidations count="1">
    <dataValidation type="list" allowBlank="1" showInputMessage="1" showErrorMessage="1" sqref="C27:C35" xr:uid="{904C5446-D1C4-42D5-B999-E0554FCFD09C}">
      <formula1>"Trading and Markets, Investment Management, Corporation Finance, Enforcement, FOIA, Ethics Counsel"</formula1>
    </dataValidation>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B000E-B640-46EB-9C09-95BE8B2C2CB7}">
  <dimension ref="A1:I102"/>
  <sheetViews>
    <sheetView workbookViewId="0"/>
  </sheetViews>
  <sheetFormatPr defaultRowHeight="14.25"/>
  <cols>
    <col min="1" max="1" width="3.375" customWidth="1"/>
    <col min="2" max="2" width="60.75" customWidth="1"/>
    <col min="3" max="3" width="20.5" style="27" customWidth="1"/>
    <col min="4" max="4" width="19" style="27" customWidth="1"/>
    <col min="5" max="5" width="21.875" customWidth="1"/>
    <col min="6" max="6" width="26.75" customWidth="1"/>
    <col min="7" max="7" width="27.125" customWidth="1"/>
    <col min="8" max="8" width="27.625" customWidth="1"/>
    <col min="9" max="9" width="14.75" customWidth="1"/>
  </cols>
  <sheetData>
    <row r="1" spans="1:8">
      <c r="D1" s="222"/>
      <c r="E1" s="286" t="s">
        <v>356</v>
      </c>
      <c r="F1" s="288"/>
    </row>
    <row r="2" spans="1:8" ht="16.5" customHeight="1">
      <c r="E2" s="224"/>
      <c r="F2" s="225" t="s">
        <v>622</v>
      </c>
      <c r="G2" s="84"/>
    </row>
    <row r="3" spans="1:8" ht="28.5">
      <c r="E3" s="223"/>
      <c r="F3" s="226" t="s">
        <v>621</v>
      </c>
    </row>
    <row r="5" spans="1:8">
      <c r="A5" s="238"/>
      <c r="B5" s="227" t="s">
        <v>589</v>
      </c>
      <c r="C5" s="220" t="s">
        <v>616</v>
      </c>
      <c r="D5" s="221" t="s">
        <v>617</v>
      </c>
      <c r="E5" s="221" t="s">
        <v>11</v>
      </c>
      <c r="F5" s="242" t="s">
        <v>592</v>
      </c>
      <c r="G5" s="242" t="s">
        <v>593</v>
      </c>
      <c r="H5" s="243" t="s">
        <v>594</v>
      </c>
    </row>
    <row r="6" spans="1:8" ht="15">
      <c r="A6" s="66">
        <v>1</v>
      </c>
      <c r="B6" s="239" t="s">
        <v>590</v>
      </c>
      <c r="C6" s="228">
        <v>44368</v>
      </c>
      <c r="D6" s="229"/>
      <c r="E6" s="100"/>
      <c r="F6" s="230"/>
      <c r="G6" s="230"/>
      <c r="H6" s="231"/>
    </row>
    <row r="7" spans="1:8" ht="15">
      <c r="A7" s="66">
        <v>2</v>
      </c>
      <c r="B7" s="240" t="s">
        <v>591</v>
      </c>
      <c r="C7" s="219">
        <v>44431</v>
      </c>
      <c r="D7" s="232"/>
      <c r="F7" s="195"/>
      <c r="G7" s="195"/>
      <c r="H7" s="233"/>
    </row>
    <row r="8" spans="1:8" ht="15">
      <c r="A8" s="66">
        <v>3</v>
      </c>
      <c r="B8" s="240" t="s">
        <v>595</v>
      </c>
      <c r="C8" s="219">
        <v>44459</v>
      </c>
      <c r="D8" s="232"/>
      <c r="F8" s="195"/>
      <c r="G8" s="195"/>
      <c r="H8" s="233"/>
    </row>
    <row r="9" spans="1:8" ht="15">
      <c r="A9" s="66">
        <v>4</v>
      </c>
      <c r="B9" s="240" t="s">
        <v>182</v>
      </c>
      <c r="C9" s="219">
        <v>44482</v>
      </c>
      <c r="D9" s="219">
        <v>43762</v>
      </c>
      <c r="E9" t="s">
        <v>183</v>
      </c>
      <c r="F9" s="195"/>
      <c r="G9" s="195" t="s">
        <v>618</v>
      </c>
      <c r="H9" s="233"/>
    </row>
    <row r="10" spans="1:8" ht="15">
      <c r="A10" s="66">
        <v>5</v>
      </c>
      <c r="B10" s="240" t="s">
        <v>596</v>
      </c>
      <c r="C10" s="219">
        <v>44504</v>
      </c>
      <c r="D10" s="232"/>
      <c r="F10" s="195"/>
      <c r="G10" s="195"/>
      <c r="H10" s="233"/>
    </row>
    <row r="11" spans="1:8" ht="15">
      <c r="A11" s="66">
        <v>6</v>
      </c>
      <c r="B11" s="240" t="s">
        <v>107</v>
      </c>
      <c r="C11" s="219">
        <v>44517</v>
      </c>
      <c r="D11" s="219">
        <v>42669</v>
      </c>
      <c r="E11" t="s">
        <v>108</v>
      </c>
      <c r="F11" s="195"/>
      <c r="G11" s="195"/>
      <c r="H11" s="233" t="s">
        <v>618</v>
      </c>
    </row>
    <row r="12" spans="1:8" ht="15">
      <c r="A12" s="66">
        <v>7</v>
      </c>
      <c r="B12" s="240" t="s">
        <v>598</v>
      </c>
      <c r="C12" s="219">
        <v>44532</v>
      </c>
      <c r="D12" s="234">
        <v>44273</v>
      </c>
      <c r="E12" t="s">
        <v>597</v>
      </c>
      <c r="F12" s="195"/>
      <c r="G12" s="195"/>
      <c r="H12" s="233"/>
    </row>
    <row r="13" spans="1:8" ht="15">
      <c r="A13" s="66">
        <v>8</v>
      </c>
      <c r="B13" s="240" t="s">
        <v>590</v>
      </c>
      <c r="C13" s="219">
        <v>44550</v>
      </c>
      <c r="D13" s="232"/>
      <c r="F13" s="195"/>
      <c r="G13" s="195"/>
      <c r="H13" s="233"/>
    </row>
    <row r="14" spans="1:8" ht="15">
      <c r="A14" s="66">
        <v>9</v>
      </c>
      <c r="B14" s="240" t="s">
        <v>590</v>
      </c>
      <c r="C14" s="219">
        <v>44641</v>
      </c>
      <c r="D14" s="232"/>
      <c r="F14" s="195"/>
      <c r="G14" s="195"/>
      <c r="H14" s="233"/>
    </row>
    <row r="15" spans="1:8" ht="15">
      <c r="A15" s="66">
        <v>10</v>
      </c>
      <c r="B15" s="240" t="s">
        <v>590</v>
      </c>
      <c r="C15" s="219">
        <v>44641</v>
      </c>
      <c r="D15" s="232"/>
      <c r="F15" s="195"/>
      <c r="G15" s="195"/>
      <c r="H15" s="233"/>
    </row>
    <row r="16" spans="1:8" ht="15">
      <c r="A16" s="66">
        <v>11</v>
      </c>
      <c r="B16" s="240" t="s">
        <v>599</v>
      </c>
      <c r="C16" s="219">
        <v>44649</v>
      </c>
      <c r="D16" s="232"/>
      <c r="F16" s="195"/>
      <c r="G16" s="195"/>
      <c r="H16" s="233"/>
    </row>
    <row r="17" spans="1:8" ht="29.25">
      <c r="A17" s="66">
        <v>12</v>
      </c>
      <c r="B17" s="240" t="s">
        <v>620</v>
      </c>
      <c r="C17" s="219">
        <v>44714</v>
      </c>
      <c r="D17" s="219">
        <v>44504</v>
      </c>
      <c r="E17" t="s">
        <v>600</v>
      </c>
      <c r="F17" s="195" t="s">
        <v>618</v>
      </c>
      <c r="G17" s="195" t="s">
        <v>618</v>
      </c>
      <c r="H17" s="233"/>
    </row>
    <row r="18" spans="1:8" ht="43.5">
      <c r="A18" s="66">
        <v>13</v>
      </c>
      <c r="B18" s="240" t="s">
        <v>601</v>
      </c>
      <c r="C18" s="219">
        <v>44735</v>
      </c>
      <c r="D18" s="219">
        <v>44504</v>
      </c>
      <c r="E18" t="s">
        <v>226</v>
      </c>
      <c r="F18" s="195" t="s">
        <v>618</v>
      </c>
      <c r="G18" s="195"/>
      <c r="H18" s="233"/>
    </row>
    <row r="19" spans="1:8" ht="15">
      <c r="A19" s="66">
        <v>14</v>
      </c>
      <c r="B19" s="240" t="s">
        <v>231</v>
      </c>
      <c r="C19" s="219">
        <v>44755</v>
      </c>
      <c r="D19" s="219" t="s">
        <v>619</v>
      </c>
      <c r="E19" t="s">
        <v>230</v>
      </c>
      <c r="F19" s="195" t="s">
        <v>618</v>
      </c>
      <c r="G19" s="195"/>
      <c r="H19" s="233"/>
    </row>
    <row r="20" spans="1:8" ht="15">
      <c r="A20" s="66">
        <v>15</v>
      </c>
      <c r="B20" s="240" t="s">
        <v>590</v>
      </c>
      <c r="C20" s="219">
        <v>44755</v>
      </c>
      <c r="D20" s="232"/>
      <c r="F20" s="195"/>
      <c r="G20" s="195"/>
      <c r="H20" s="233"/>
    </row>
    <row r="21" spans="1:8" ht="15">
      <c r="A21" s="66">
        <v>16</v>
      </c>
      <c r="B21" s="240" t="s">
        <v>56</v>
      </c>
      <c r="C21" s="219" t="s">
        <v>602</v>
      </c>
      <c r="D21" s="219">
        <v>42123</v>
      </c>
      <c r="E21" t="s">
        <v>57</v>
      </c>
      <c r="F21" s="195"/>
      <c r="G21" s="195"/>
      <c r="H21" s="233" t="s">
        <v>618</v>
      </c>
    </row>
    <row r="22" spans="1:8" ht="15">
      <c r="A22" s="66">
        <v>17</v>
      </c>
      <c r="B22" s="240" t="s">
        <v>603</v>
      </c>
      <c r="C22" s="219">
        <v>44799</v>
      </c>
      <c r="D22" s="219">
        <v>44602</v>
      </c>
      <c r="E22" t="s">
        <v>257</v>
      </c>
      <c r="F22" s="195" t="s">
        <v>618</v>
      </c>
      <c r="G22" s="195"/>
      <c r="H22" s="233"/>
    </row>
    <row r="23" spans="1:8" ht="15">
      <c r="A23" s="66">
        <v>18</v>
      </c>
      <c r="B23" s="240" t="s">
        <v>604</v>
      </c>
      <c r="C23" s="219">
        <v>44813</v>
      </c>
      <c r="D23" s="232"/>
      <c r="F23" s="195"/>
      <c r="G23" s="195"/>
      <c r="H23" s="233"/>
    </row>
    <row r="24" spans="1:8" ht="15">
      <c r="A24" s="66">
        <v>19</v>
      </c>
      <c r="B24" s="240" t="s">
        <v>590</v>
      </c>
      <c r="C24" s="219">
        <v>44823</v>
      </c>
      <c r="D24" s="232"/>
      <c r="F24" s="195"/>
      <c r="G24" s="195"/>
      <c r="H24" s="233"/>
    </row>
    <row r="25" spans="1:8" ht="29.25">
      <c r="A25" s="66">
        <v>20</v>
      </c>
      <c r="B25" s="240" t="s">
        <v>236</v>
      </c>
      <c r="C25" s="219">
        <v>44846</v>
      </c>
      <c r="D25" s="219">
        <v>44518</v>
      </c>
      <c r="E25" t="s">
        <v>235</v>
      </c>
      <c r="F25" s="195" t="s">
        <v>618</v>
      </c>
      <c r="G25" s="195"/>
      <c r="H25" s="233"/>
    </row>
    <row r="26" spans="1:8" ht="29.25">
      <c r="A26" s="66">
        <v>21</v>
      </c>
      <c r="B26" s="240" t="s">
        <v>605</v>
      </c>
      <c r="C26" s="219">
        <v>44860</v>
      </c>
      <c r="D26" s="219">
        <v>44048</v>
      </c>
      <c r="E26" t="s">
        <v>208</v>
      </c>
      <c r="F26" s="195"/>
      <c r="G26" s="195" t="s">
        <v>618</v>
      </c>
      <c r="H26" s="233"/>
    </row>
    <row r="27" spans="1:8" ht="15">
      <c r="A27" s="66">
        <v>22</v>
      </c>
      <c r="B27" s="240" t="s">
        <v>62</v>
      </c>
      <c r="C27" s="219">
        <v>44860</v>
      </c>
      <c r="D27" s="219">
        <v>42186</v>
      </c>
      <c r="E27" t="s">
        <v>63</v>
      </c>
      <c r="F27" s="195"/>
      <c r="G27" s="195"/>
      <c r="H27" s="233" t="s">
        <v>618</v>
      </c>
    </row>
    <row r="28" spans="1:8" ht="43.5">
      <c r="A28" s="66">
        <v>23</v>
      </c>
      <c r="B28" s="240" t="s">
        <v>606</v>
      </c>
      <c r="C28" s="219">
        <v>44867</v>
      </c>
      <c r="D28" s="219">
        <v>44468</v>
      </c>
      <c r="E28" t="s">
        <v>222</v>
      </c>
      <c r="F28" s="195" t="s">
        <v>618</v>
      </c>
      <c r="G28" s="195"/>
      <c r="H28" s="233"/>
    </row>
    <row r="29" spans="1:8" ht="15">
      <c r="A29" s="66">
        <v>24</v>
      </c>
      <c r="B29" s="240" t="s">
        <v>427</v>
      </c>
      <c r="C29" s="219">
        <v>44909</v>
      </c>
      <c r="D29" s="219">
        <v>44574</v>
      </c>
      <c r="E29" t="s">
        <v>243</v>
      </c>
      <c r="F29" s="195" t="s">
        <v>618</v>
      </c>
      <c r="G29" s="195"/>
      <c r="H29" s="233"/>
    </row>
    <row r="30" spans="1:8" ht="15">
      <c r="A30" s="66">
        <v>25</v>
      </c>
      <c r="B30" s="240" t="s">
        <v>607</v>
      </c>
      <c r="C30" s="219">
        <v>44910</v>
      </c>
      <c r="D30" s="232"/>
      <c r="F30" s="195"/>
      <c r="G30" s="195"/>
      <c r="H30" s="233"/>
    </row>
    <row r="31" spans="1:8" ht="15">
      <c r="A31" s="66">
        <v>26</v>
      </c>
      <c r="B31" s="240" t="s">
        <v>590</v>
      </c>
      <c r="C31" s="219">
        <v>44914</v>
      </c>
      <c r="D31" s="232"/>
      <c r="F31" s="195"/>
      <c r="G31" s="195"/>
      <c r="H31" s="233"/>
    </row>
    <row r="32" spans="1:8" ht="15">
      <c r="A32" s="66">
        <v>27</v>
      </c>
      <c r="B32" s="240" t="s">
        <v>254</v>
      </c>
      <c r="C32" s="219">
        <v>44972</v>
      </c>
      <c r="D32" s="219">
        <v>44601</v>
      </c>
      <c r="E32" t="s">
        <v>253</v>
      </c>
      <c r="F32" s="195" t="s">
        <v>618</v>
      </c>
      <c r="G32" s="195"/>
      <c r="H32" s="233"/>
    </row>
    <row r="33" spans="1:8" ht="15">
      <c r="A33" s="66">
        <v>28</v>
      </c>
      <c r="B33" s="240" t="s">
        <v>608</v>
      </c>
      <c r="C33" s="219">
        <v>44978</v>
      </c>
      <c r="D33" s="232"/>
      <c r="F33" s="195"/>
      <c r="G33" s="195"/>
      <c r="H33" s="233"/>
    </row>
    <row r="34" spans="1:8" ht="15">
      <c r="A34" s="66">
        <v>29</v>
      </c>
      <c r="B34" s="240" t="s">
        <v>590</v>
      </c>
      <c r="C34" s="219">
        <v>45005</v>
      </c>
      <c r="D34" s="232"/>
      <c r="F34" s="195"/>
      <c r="G34" s="195"/>
      <c r="H34" s="233"/>
    </row>
    <row r="35" spans="1:8" ht="15">
      <c r="A35" s="66">
        <v>30</v>
      </c>
      <c r="B35" s="240" t="s">
        <v>238</v>
      </c>
      <c r="C35" s="219">
        <v>45049</v>
      </c>
      <c r="D35" s="219">
        <v>44545</v>
      </c>
      <c r="E35" t="s">
        <v>237</v>
      </c>
      <c r="F35" s="195" t="s">
        <v>618</v>
      </c>
      <c r="G35" s="195"/>
      <c r="H35" s="233"/>
    </row>
    <row r="36" spans="1:8" ht="43.5">
      <c r="A36" s="66">
        <v>31</v>
      </c>
      <c r="B36" s="240" t="s">
        <v>615</v>
      </c>
      <c r="C36" s="219">
        <v>45049</v>
      </c>
      <c r="D36" s="219">
        <v>44587</v>
      </c>
      <c r="E36" t="s">
        <v>245</v>
      </c>
      <c r="F36" s="195" t="s">
        <v>618</v>
      </c>
      <c r="G36" s="195"/>
      <c r="H36" s="233"/>
    </row>
    <row r="37" spans="1:8" ht="15">
      <c r="A37" s="66">
        <v>32</v>
      </c>
      <c r="B37" s="240" t="s">
        <v>609</v>
      </c>
      <c r="C37" s="219">
        <v>45057</v>
      </c>
      <c r="D37" s="232"/>
      <c r="F37" s="195"/>
      <c r="G37" s="195"/>
      <c r="H37" s="233"/>
    </row>
    <row r="38" spans="1:8" ht="15">
      <c r="A38" s="66">
        <v>33</v>
      </c>
      <c r="B38" s="240" t="s">
        <v>599</v>
      </c>
      <c r="C38" s="219">
        <v>45077</v>
      </c>
      <c r="D38" s="232"/>
      <c r="F38" s="195"/>
      <c r="G38" s="195"/>
      <c r="H38" s="233"/>
    </row>
    <row r="39" spans="1:8" ht="43.5">
      <c r="A39" s="66">
        <v>34</v>
      </c>
      <c r="B39" s="240" t="s">
        <v>610</v>
      </c>
      <c r="C39" s="219">
        <v>45084</v>
      </c>
      <c r="D39" s="219">
        <v>44545</v>
      </c>
      <c r="E39" t="s">
        <v>241</v>
      </c>
      <c r="F39" s="195" t="s">
        <v>618</v>
      </c>
      <c r="G39" s="195"/>
      <c r="H39" s="233"/>
    </row>
    <row r="40" spans="1:8" ht="15">
      <c r="A40" s="66">
        <v>35</v>
      </c>
      <c r="B40" s="240" t="s">
        <v>268</v>
      </c>
      <c r="C40" s="219">
        <v>45084</v>
      </c>
      <c r="D40" s="219">
        <v>44704</v>
      </c>
      <c r="E40" t="s">
        <v>267</v>
      </c>
      <c r="F40" s="195" t="s">
        <v>618</v>
      </c>
      <c r="G40" s="195"/>
      <c r="H40" s="233"/>
    </row>
    <row r="41" spans="1:8" ht="15">
      <c r="A41" s="66">
        <v>36</v>
      </c>
      <c r="B41" s="240" t="s">
        <v>590</v>
      </c>
      <c r="C41" s="219">
        <v>45092</v>
      </c>
      <c r="D41" s="232"/>
      <c r="F41" s="195"/>
      <c r="G41" s="195"/>
      <c r="H41" s="233"/>
    </row>
    <row r="42" spans="1:8" ht="15">
      <c r="A42" s="66">
        <v>37</v>
      </c>
      <c r="B42" s="240" t="s">
        <v>240</v>
      </c>
      <c r="C42" s="219">
        <v>45119</v>
      </c>
      <c r="D42" s="219">
        <v>44545</v>
      </c>
      <c r="E42" t="s">
        <v>239</v>
      </c>
      <c r="F42" s="195" t="s">
        <v>618</v>
      </c>
      <c r="G42" s="195"/>
      <c r="H42" s="233"/>
    </row>
    <row r="43" spans="1:8" ht="29.25">
      <c r="A43" s="66">
        <v>38</v>
      </c>
      <c r="B43" s="240" t="s">
        <v>441</v>
      </c>
      <c r="C43" s="219">
        <v>45133</v>
      </c>
      <c r="D43" s="219">
        <v>44629</v>
      </c>
      <c r="E43" t="s">
        <v>263</v>
      </c>
      <c r="F43" s="195" t="s">
        <v>618</v>
      </c>
      <c r="G43" s="195"/>
      <c r="H43" s="233"/>
    </row>
    <row r="44" spans="1:8" ht="15">
      <c r="A44" s="66">
        <v>39</v>
      </c>
      <c r="B44" s="240" t="s">
        <v>52</v>
      </c>
      <c r="C44" s="219">
        <v>45161</v>
      </c>
      <c r="D44" s="219">
        <v>44771</v>
      </c>
      <c r="E44" t="s">
        <v>53</v>
      </c>
      <c r="F44" s="195" t="s">
        <v>618</v>
      </c>
      <c r="G44" s="195"/>
      <c r="H44" s="233"/>
    </row>
    <row r="45" spans="1:8" ht="29.25">
      <c r="A45" s="66">
        <v>40</v>
      </c>
      <c r="B45" s="240" t="s">
        <v>250</v>
      </c>
      <c r="C45" s="219">
        <v>45161</v>
      </c>
      <c r="D45" s="219">
        <v>44601</v>
      </c>
      <c r="E45" t="s">
        <v>249</v>
      </c>
      <c r="F45" s="195" t="s">
        <v>618</v>
      </c>
      <c r="G45" s="195"/>
      <c r="H45" s="233"/>
    </row>
    <row r="46" spans="1:8" ht="15">
      <c r="A46" s="66">
        <v>41</v>
      </c>
      <c r="B46" s="240" t="s">
        <v>590</v>
      </c>
      <c r="C46" s="219">
        <v>45187</v>
      </c>
      <c r="D46" s="232"/>
      <c r="F46" s="195"/>
      <c r="G46" s="195"/>
      <c r="H46" s="233"/>
    </row>
    <row r="47" spans="1:8" ht="15">
      <c r="A47" s="66">
        <v>42</v>
      </c>
      <c r="B47" s="240" t="s">
        <v>279</v>
      </c>
      <c r="C47" s="219">
        <v>45189</v>
      </c>
      <c r="D47" s="219">
        <v>44706</v>
      </c>
      <c r="E47" t="s">
        <v>278</v>
      </c>
      <c r="F47" s="195" t="s">
        <v>618</v>
      </c>
      <c r="G47" s="195"/>
      <c r="H47" s="233"/>
    </row>
    <row r="48" spans="1:8" ht="15">
      <c r="A48" s="66">
        <v>43</v>
      </c>
      <c r="B48" s="240" t="s">
        <v>611</v>
      </c>
      <c r="C48" s="219">
        <v>45189</v>
      </c>
      <c r="D48" s="219">
        <v>44971</v>
      </c>
      <c r="E48" t="s">
        <v>309</v>
      </c>
      <c r="F48" s="195" t="s">
        <v>618</v>
      </c>
      <c r="G48" s="195"/>
      <c r="H48" s="233"/>
    </row>
    <row r="49" spans="1:9" ht="15">
      <c r="A49" s="66">
        <v>44</v>
      </c>
      <c r="B49" s="240" t="s">
        <v>256</v>
      </c>
      <c r="C49" s="219">
        <v>45209</v>
      </c>
      <c r="D49" s="219">
        <v>44602</v>
      </c>
      <c r="E49" t="s">
        <v>255</v>
      </c>
      <c r="F49" s="195" t="s">
        <v>618</v>
      </c>
      <c r="G49" s="195"/>
      <c r="H49" s="233"/>
    </row>
    <row r="50" spans="1:9" ht="15">
      <c r="A50" s="66">
        <v>45</v>
      </c>
      <c r="B50" s="240" t="s">
        <v>234</v>
      </c>
      <c r="C50" s="219">
        <v>45212</v>
      </c>
      <c r="D50" s="219">
        <v>44518</v>
      </c>
      <c r="E50" t="s">
        <v>232</v>
      </c>
      <c r="F50" s="195" t="s">
        <v>618</v>
      </c>
      <c r="G50" s="195"/>
      <c r="H50" s="233"/>
    </row>
    <row r="51" spans="1:9" ht="29.25">
      <c r="A51" s="66">
        <v>46</v>
      </c>
      <c r="B51" s="240" t="s">
        <v>612</v>
      </c>
      <c r="C51" s="219">
        <v>45212</v>
      </c>
      <c r="D51" s="219">
        <v>44617</v>
      </c>
      <c r="E51" t="s">
        <v>260</v>
      </c>
      <c r="F51" s="195" t="s">
        <v>618</v>
      </c>
      <c r="G51" s="195"/>
      <c r="H51" s="233"/>
    </row>
    <row r="52" spans="1:9" ht="29.25">
      <c r="A52" s="66">
        <v>47</v>
      </c>
      <c r="B52" s="240" t="s">
        <v>274</v>
      </c>
      <c r="C52" s="219">
        <v>45232</v>
      </c>
      <c r="D52" s="219">
        <v>44657</v>
      </c>
      <c r="E52" t="s">
        <v>273</v>
      </c>
      <c r="F52" s="195" t="s">
        <v>618</v>
      </c>
      <c r="G52" s="195"/>
      <c r="H52" s="233"/>
    </row>
    <row r="53" spans="1:9" ht="15">
      <c r="A53" s="66">
        <v>48</v>
      </c>
      <c r="B53" s="240" t="s">
        <v>285</v>
      </c>
      <c r="C53" s="219">
        <v>45246</v>
      </c>
      <c r="D53" s="219">
        <v>44781</v>
      </c>
      <c r="E53" t="s">
        <v>613</v>
      </c>
      <c r="F53" s="195" t="s">
        <v>618</v>
      </c>
      <c r="G53" s="195"/>
      <c r="H53" s="233"/>
    </row>
    <row r="54" spans="1:9" ht="15">
      <c r="A54" s="66">
        <v>49</v>
      </c>
      <c r="B54" s="240" t="s">
        <v>305</v>
      </c>
      <c r="C54" s="219">
        <v>45257</v>
      </c>
      <c r="D54" s="219">
        <v>44951</v>
      </c>
      <c r="E54" t="s">
        <v>304</v>
      </c>
      <c r="F54" s="195" t="s">
        <v>618</v>
      </c>
      <c r="G54" s="195"/>
      <c r="H54" s="233"/>
    </row>
    <row r="55" spans="1:9" ht="43.5">
      <c r="A55" s="66">
        <v>50</v>
      </c>
      <c r="B55" s="240" t="s">
        <v>472</v>
      </c>
      <c r="C55" s="219">
        <v>45273</v>
      </c>
      <c r="D55" s="219">
        <v>44818</v>
      </c>
      <c r="E55" t="s">
        <v>288</v>
      </c>
      <c r="F55" s="195" t="s">
        <v>618</v>
      </c>
      <c r="G55" s="195"/>
      <c r="H55" s="233"/>
    </row>
    <row r="56" spans="1:9" ht="15">
      <c r="A56" s="66">
        <v>51</v>
      </c>
      <c r="B56" s="240" t="s">
        <v>590</v>
      </c>
      <c r="C56" s="219">
        <v>45278</v>
      </c>
      <c r="D56" s="232"/>
      <c r="F56" s="195"/>
      <c r="G56" s="195"/>
      <c r="H56" s="233"/>
    </row>
    <row r="57" spans="1:9" ht="29.25">
      <c r="A57" s="66">
        <v>52</v>
      </c>
      <c r="B57" s="240" t="s">
        <v>272</v>
      </c>
      <c r="C57" s="219">
        <v>45315</v>
      </c>
      <c r="D57" s="219">
        <v>44650</v>
      </c>
      <c r="E57" t="s">
        <v>271</v>
      </c>
      <c r="F57" s="195" t="s">
        <v>618</v>
      </c>
      <c r="G57" s="195"/>
      <c r="H57" s="233"/>
    </row>
    <row r="58" spans="1:9" ht="29.25">
      <c r="A58" s="66">
        <v>53</v>
      </c>
      <c r="B58" s="240" t="s">
        <v>270</v>
      </c>
      <c r="C58" s="219">
        <v>45328</v>
      </c>
      <c r="D58" s="219">
        <v>44648</v>
      </c>
      <c r="E58" t="s">
        <v>269</v>
      </c>
      <c r="F58" s="195" t="s">
        <v>618</v>
      </c>
      <c r="G58" s="195"/>
      <c r="H58" s="233"/>
    </row>
    <row r="59" spans="1:9" ht="29.25">
      <c r="A59" s="66">
        <v>54</v>
      </c>
      <c r="B59" s="240" t="s">
        <v>614</v>
      </c>
      <c r="C59" s="219">
        <v>45330</v>
      </c>
      <c r="D59" s="219">
        <v>44783</v>
      </c>
      <c r="E59" t="s">
        <v>286</v>
      </c>
      <c r="F59" s="195" t="s">
        <v>618</v>
      </c>
      <c r="G59" s="195"/>
      <c r="H59" s="233"/>
    </row>
    <row r="60" spans="1:9" ht="29.25">
      <c r="A60" s="22">
        <v>55</v>
      </c>
      <c r="B60" s="271" t="s">
        <v>308</v>
      </c>
      <c r="C60" s="272">
        <v>45344</v>
      </c>
      <c r="D60" s="219">
        <v>44956</v>
      </c>
      <c r="E60" t="s">
        <v>306</v>
      </c>
      <c r="F60" s="195" t="s">
        <v>618</v>
      </c>
      <c r="G60" s="195"/>
      <c r="H60" s="233"/>
    </row>
    <row r="61" spans="1:9" ht="33.75" customHeight="1">
      <c r="A61" s="66">
        <v>56</v>
      </c>
      <c r="B61" s="240" t="s">
        <v>266</v>
      </c>
      <c r="C61" s="219">
        <v>45357</v>
      </c>
      <c r="D61" s="219">
        <v>44641</v>
      </c>
      <c r="E61" s="176" t="s">
        <v>265</v>
      </c>
      <c r="F61" s="195" t="s">
        <v>618</v>
      </c>
      <c r="G61" s="3"/>
      <c r="H61" s="273"/>
    </row>
    <row r="62" spans="1:9" ht="15" customHeight="1">
      <c r="A62" s="66">
        <v>57</v>
      </c>
      <c r="B62" s="240" t="s">
        <v>303</v>
      </c>
      <c r="C62" s="219">
        <v>45357</v>
      </c>
      <c r="D62" s="219">
        <v>44909</v>
      </c>
      <c r="E62" s="176" t="s">
        <v>302</v>
      </c>
      <c r="F62" s="195" t="s">
        <v>618</v>
      </c>
      <c r="G62" s="195"/>
      <c r="H62" s="233"/>
    </row>
    <row r="63" spans="1:9" ht="15">
      <c r="A63" s="66">
        <v>58</v>
      </c>
      <c r="B63" s="240" t="s">
        <v>590</v>
      </c>
      <c r="C63" s="219">
        <v>45369</v>
      </c>
      <c r="D63" s="232"/>
      <c r="E63" s="176"/>
      <c r="F63" s="195"/>
      <c r="G63" s="195"/>
      <c r="H63" s="195"/>
      <c r="I63" s="84"/>
    </row>
    <row r="64" spans="1:9" ht="15" customHeight="1">
      <c r="A64" s="66">
        <v>59</v>
      </c>
      <c r="B64" s="240" t="s">
        <v>332</v>
      </c>
      <c r="C64" s="274">
        <v>45378</v>
      </c>
      <c r="D64" s="219" t="s">
        <v>698</v>
      </c>
      <c r="E64" s="270" t="s">
        <v>330</v>
      </c>
      <c r="F64" s="236" t="s">
        <v>618</v>
      </c>
      <c r="G64" s="236"/>
      <c r="H64" s="236"/>
      <c r="I64" s="84"/>
    </row>
    <row r="65" spans="1:9" ht="15">
      <c r="A65" s="275"/>
      <c r="B65" s="100"/>
      <c r="C65" s="219"/>
      <c r="D65" s="228"/>
      <c r="E65" s="14" t="s">
        <v>623</v>
      </c>
      <c r="F65" s="254">
        <f>COUNTIF(F6:F64,"X")</f>
        <v>32</v>
      </c>
      <c r="G65" s="254">
        <f>COUNTIF(G6:G64,"X")</f>
        <v>3</v>
      </c>
      <c r="H65" s="254">
        <f>COUNTIF(H6:H64,"X")</f>
        <v>3</v>
      </c>
      <c r="I65" s="84"/>
    </row>
    <row r="66" spans="1:9">
      <c r="A66" s="268"/>
      <c r="C66" s="219"/>
      <c r="D66" s="219"/>
    </row>
    <row r="67" spans="1:9">
      <c r="A67" s="269"/>
      <c r="C67" s="219"/>
      <c r="D67" s="219"/>
    </row>
    <row r="68" spans="1:9">
      <c r="A68" s="269"/>
      <c r="C68" s="219"/>
      <c r="D68" s="219"/>
      <c r="E68" s="219"/>
    </row>
    <row r="69" spans="1:9">
      <c r="A69" s="22"/>
      <c r="C69" s="219"/>
      <c r="D69" s="219"/>
      <c r="E69" s="219"/>
    </row>
    <row r="70" spans="1:9">
      <c r="A70" s="22"/>
      <c r="C70" s="219"/>
      <c r="D70" s="219"/>
      <c r="E70" s="219"/>
    </row>
    <row r="71" spans="1:9">
      <c r="A71" s="22"/>
      <c r="C71" s="219"/>
      <c r="D71" s="219"/>
      <c r="E71" s="219"/>
    </row>
    <row r="72" spans="1:9">
      <c r="A72" s="22"/>
      <c r="C72" s="219"/>
      <c r="D72" s="219"/>
      <c r="E72" s="219"/>
    </row>
    <row r="73" spans="1:9">
      <c r="A73" s="22"/>
      <c r="C73" s="219"/>
      <c r="D73" s="219"/>
      <c r="E73" s="219"/>
    </row>
    <row r="74" spans="1:9">
      <c r="A74" s="22"/>
      <c r="C74" s="219"/>
      <c r="D74" s="219"/>
      <c r="E74" s="219"/>
    </row>
    <row r="75" spans="1:9">
      <c r="A75" s="22"/>
      <c r="C75" s="219"/>
      <c r="D75" s="219"/>
      <c r="E75" s="219"/>
    </row>
    <row r="76" spans="1:9">
      <c r="A76" s="22"/>
      <c r="C76" s="219"/>
      <c r="D76" s="219"/>
      <c r="E76" s="219"/>
    </row>
    <row r="77" spans="1:9">
      <c r="A77" s="22"/>
      <c r="C77" s="219"/>
      <c r="D77" s="219"/>
      <c r="E77" s="219"/>
    </row>
    <row r="78" spans="1:9">
      <c r="A78" s="22"/>
      <c r="C78" s="219"/>
      <c r="D78" s="219"/>
      <c r="E78" s="219"/>
    </row>
    <row r="79" spans="1:9">
      <c r="A79" s="22"/>
      <c r="C79" s="219"/>
      <c r="D79" s="219"/>
      <c r="E79" s="219"/>
    </row>
    <row r="80" spans="1:9">
      <c r="A80" s="22"/>
      <c r="C80" s="219"/>
      <c r="D80" s="219"/>
      <c r="E80" s="219"/>
    </row>
    <row r="81" spans="1:5">
      <c r="A81" s="22"/>
      <c r="C81" s="219"/>
      <c r="D81" s="219"/>
      <c r="E81" s="219"/>
    </row>
    <row r="82" spans="1:5">
      <c r="A82" s="22"/>
      <c r="C82" s="219"/>
      <c r="D82" s="219"/>
      <c r="E82" s="219"/>
    </row>
    <row r="83" spans="1:5">
      <c r="A83" s="22"/>
      <c r="C83" s="219"/>
      <c r="D83" s="219"/>
      <c r="E83" s="219"/>
    </row>
    <row r="84" spans="1:5">
      <c r="C84" s="219"/>
      <c r="D84" s="219"/>
      <c r="E84" s="219"/>
    </row>
    <row r="85" spans="1:5">
      <c r="C85" s="219"/>
      <c r="D85" s="219"/>
      <c r="E85" s="219"/>
    </row>
    <row r="86" spans="1:5">
      <c r="C86" s="219"/>
      <c r="D86" s="219"/>
      <c r="E86" s="219"/>
    </row>
    <row r="87" spans="1:5">
      <c r="C87" s="219"/>
      <c r="D87" s="219"/>
      <c r="E87" s="219"/>
    </row>
    <row r="88" spans="1:5">
      <c r="C88" s="219"/>
      <c r="D88" s="219"/>
      <c r="E88" s="219"/>
    </row>
    <row r="89" spans="1:5">
      <c r="C89" s="219"/>
      <c r="D89" s="219"/>
      <c r="E89" s="219"/>
    </row>
    <row r="90" spans="1:5">
      <c r="C90" s="219"/>
      <c r="D90" s="219"/>
      <c r="E90" s="219"/>
    </row>
    <row r="91" spans="1:5">
      <c r="C91" s="219"/>
      <c r="D91" s="219"/>
      <c r="E91" s="219"/>
    </row>
    <row r="92" spans="1:5">
      <c r="C92" s="219"/>
      <c r="D92" s="219"/>
      <c r="E92" s="219"/>
    </row>
    <row r="93" spans="1:5">
      <c r="C93" s="219"/>
      <c r="D93" s="219"/>
      <c r="E93" s="219"/>
    </row>
    <row r="94" spans="1:5">
      <c r="C94" s="219"/>
      <c r="D94" s="219"/>
      <c r="E94" s="219"/>
    </row>
    <row r="95" spans="1:5">
      <c r="C95" s="219"/>
      <c r="D95" s="219"/>
      <c r="E95" s="219"/>
    </row>
    <row r="96" spans="1:5">
      <c r="C96" s="219"/>
      <c r="D96" s="219"/>
      <c r="E96" s="219"/>
    </row>
    <row r="97" spans="3:6">
      <c r="C97" s="219"/>
      <c r="D97" s="219"/>
      <c r="E97" s="219"/>
    </row>
    <row r="98" spans="3:6">
      <c r="C98" s="219"/>
      <c r="D98" s="219"/>
      <c r="E98" s="219"/>
    </row>
    <row r="99" spans="3:6">
      <c r="D99" s="219"/>
      <c r="E99" s="219"/>
    </row>
    <row r="100" spans="3:6">
      <c r="D100" s="219"/>
      <c r="E100" s="219"/>
    </row>
    <row r="101" spans="3:6">
      <c r="D101" s="219"/>
      <c r="E101" s="219"/>
    </row>
    <row r="102" spans="3:6">
      <c r="F102" s="15"/>
    </row>
  </sheetData>
  <autoFilter ref="A5:H65" xr:uid="{9B0B000E-B640-46EB-9C09-95BE8B2C2CB7}"/>
  <mergeCells count="1">
    <mergeCell ref="E1:F1"/>
  </mergeCells>
  <hyperlinks>
    <hyperlink ref="B6" r:id="rId1" location="33-10948" xr:uid="{E8D0C3BE-69AB-4361-B460-CBC9DDD4D01B}"/>
    <hyperlink ref="B7" r:id="rId2" location="34-92727" xr:uid="{3D663E00-8FC7-4651-B474-3A1AD11B318A}"/>
    <hyperlink ref="B8" r:id="rId3" location="33-10984" display="https://www.sec.gov/rules/2021/09/adoption-updated-edgar-filer-manual-form-id-amendments - 33-10984" xr:uid="{E7F24E5F-2F34-4796-93C7-9EBCDDC35430}"/>
    <hyperlink ref="B9" r:id="rId4" location="33-10997" display="https://www.sec.gov/rules/2021/10/filing-fee-disclosure-and-payment-methods-modernization - 33-10997" xr:uid="{7A7205A0-98DF-4417-B5A6-A75CA572E136}"/>
    <hyperlink ref="B10" r:id="rId5" location="IA-5904" display="https://www.sec.gov/rules/2021/11/performance-based-investment-advisory-fees - IA-5904" xr:uid="{5CE5A4FA-DD8F-4CCC-8C31-7307ACC1AF99}"/>
    <hyperlink ref="B11" r:id="rId6" location="34-93596" display="https://www.sec.gov/rules/2021/11/universal-proxy - 34-93596" xr:uid="{7F4DA2BE-F357-42E4-BE3D-6269FBE4D268}"/>
    <hyperlink ref="B12" r:id="rId7" location="34-93701" display="https://www.sec.gov/rules/2021/12/holding-foreign-companies-accountable-act-disclosure - 34-93701" xr:uid="{6D54331C-FFC0-4B94-B3FA-5BF735B37F97}"/>
    <hyperlink ref="B13" r:id="rId8" location="33-11016" display="https://www.sec.gov/rules/2021/12/adoption-updated-edgar-filer-manual - 33-11016" xr:uid="{B6CCCD51-BDE2-4E03-9B13-BF9B13C01D10}"/>
    <hyperlink ref="B14" r:id="rId9" location="33-11043" display="https://www.sec.gov/rules/2022/03/adoption-updated-edgar-filer-manual - 33-11043" xr:uid="{8DCF5A04-E3D2-42FE-9CFC-7199960DD50C}"/>
    <hyperlink ref="B15" r:id="rId10" location="33-11043" display="https://www.sec.gov/rules/2022/03/adoption-updated-edgar-filer-manual - 33-11043" xr:uid="{10871C6C-87E8-4E35-A4C3-268C4594B7C5}"/>
    <hyperlink ref="B16" r:id="rId11" location="33-11047" display="https://www.sec.gov/rules/2022/03/technical-amendments-commission-rules-and-forms - 33-11047" xr:uid="{11ED4189-A815-494D-913D-B7C4FCF3F256}"/>
    <hyperlink ref="B17" r:id="rId12" location="33-11070" display="https://www.sec.gov/rules/2021/11/updating-edgar-filing-requirements - 33-11070" xr:uid="{559F999F-7674-4EAC-BCB1-AC706286B1D9}"/>
    <hyperlink ref="B18" r:id="rId13" location="34-95148" display="https://www.sec.gov/rules/2021/11/electronic-submission-applications-orders-under-advisers-act-and-investment-company - 34-95148" xr:uid="{6EB05CCA-2E87-4DAD-8521-3B19758714D2}"/>
    <hyperlink ref="B19" r:id="rId14" location="34-95266" display="https://www.sec.gov/rules/2022/07/proxy-voting-advice - 34-95266" xr:uid="{FEB68AD6-86A9-4CC3-B9E1-4FDF435FB84B}"/>
    <hyperlink ref="B20" r:id="rId15" location="33-11082" display="https://www.sec.gov/rules/2022/07/adoption-updated-edgar-filer-manual - 33-11082" xr:uid="{5DA964D5-4A19-454A-AF98-B72912B3374B}"/>
    <hyperlink ref="B21" r:id="rId16" location="34-95607" display="https://www.sec.gov/rules/2022/08/pay-versus-performance - 34-95607" xr:uid="{3C0E8BE2-B578-40EA-8A13-C5481EC8B4FF}"/>
    <hyperlink ref="B22" r:id="rId17" location="34-95620" display="https://www.sec.gov/rules/2022/08/whistleblower-program-rules - 34-95620" xr:uid="{EF6AFE72-54DE-4095-8FAB-B8D7D07D32AF}"/>
    <hyperlink ref="B23" r:id="rId18" location="33-11098" display="https://www.sec.gov/rules/2022/09/inflation-adjustments-under-titles-i-and-iii-jobs-act - 33-11098" xr:uid="{D3DC0187-0B0E-4B3A-AE9E-6D0FEC0B14D5}"/>
    <hyperlink ref="B25" r:id="rId19" location="34-96034" display="https://www.sec.gov/rules/2022/10/electronic-recordkeeping-requirements-broker-dealers-security-based-swap-dealers-and - 34-96034" xr:uid="{20740AD1-C7B3-4FFF-AA13-6D7519A399E7}"/>
    <hyperlink ref="B26" r:id="rId20" location="33-11125" display="https://www.sec.gov/rules/2022/10/tailored-shareholder-reports-mutual-funds-and-exchange-traded-funds-fee-information - 33-11125" xr:uid="{79ED1198-96F3-4890-89A0-D9958B708F8E}"/>
    <hyperlink ref="B27" r:id="rId21" location="33-11126" display="https://www.sec.gov/rules/2021/10/listing-standards-recovery-erroneously-awarded-compensation - 33-11126" xr:uid="{636D778D-E2AA-41FE-A92D-2F575125A6CD}"/>
    <hyperlink ref="B28" r:id="rId22" location="33-11131" display="https://www.sec.gov/rules/2022/11/enhanced-reporting-proxy-votes-registered-management-investment-companies-reporting - 33-11131" xr:uid="{747761AF-23C5-41A0-9686-56C3F1038D0C}"/>
    <hyperlink ref="B29" r:id="rId23" location="33-11138" display="https://www.sec.gov/rules/2022/12/insider-trading-arrangements-and-related-disclosures - 33-11138" xr:uid="{A5F084F7-DBE1-4B56-9760-BA93D7C7C511}"/>
    <hyperlink ref="B30" r:id="rId24" location="33-11139" display="https://www.sec.gov/rules/2022/12/technical-amendments-commission-rules - 33-11139" xr:uid="{2E3BE164-BA90-4313-90CB-F7C5BEEAF935}"/>
    <hyperlink ref="B31" r:id="rId25" location="33-11140" display="https://www.sec.gov/rules/2022/12/adoption-updated-edgar-filer-manual - 33-11140" xr:uid="{DCCB4CEC-521E-4081-92AD-5B3806C5BE74}"/>
    <hyperlink ref="B32" r:id="rId26" location="34-96930" display="https://www.sec.gov/rules/2023/02/shortening-securities-transaction-settlement-cycle - 34-96930" xr:uid="{9C6BAB09-AA7C-4A98-9DD7-2F9627E05A70}"/>
    <hyperlink ref="B33" r:id="rId27" location="33-11159" display="https://www.sec.gov/rules/2023/02/extending-form-144-edgar-filing-hours - 33-11159" xr:uid="{F36A8F68-0F49-4C90-8D81-DE3BB498E4A7}"/>
    <hyperlink ref="B34" r:id="rId28" location="33-11168" display="https://www.sec.gov/rules/2023/03/adoption-updated-edgar-filer-manual-conformed-federal-register-version - 33-11168" xr:uid="{4B576BCE-8F69-47CB-AA52-26EF8BF7BD83}"/>
    <hyperlink ref="B35" r:id="rId29" location="34-97424" display="https://www.sec.gov/rules/2021/12/share-repurchase-disclosure-modernization - 34-97424" xr:uid="{8615B11C-7D60-4EE4-9CFC-25766EF089EF}"/>
    <hyperlink ref="B37" r:id="rId30" location="34-97478" display="https://www.sec.gov/rules/2023/05/technical-amendments-form-bd-and-form-bdw - 34-97478" xr:uid="{F6DBC769-6152-4CF3-916F-6B0B03560D88}"/>
    <hyperlink ref="B38" r:id="rId31" location="33-11197" display="https://www.sec.gov/rules/2023/05/33-11197 - 33-11197" xr:uid="{CE82A6F7-EF6A-4108-9E1D-5B9DB39C8E6D}"/>
    <hyperlink ref="B39" r:id="rId32" location="34-97656" display="https://www.sec.gov/rules/2023/06/s7-32-10 - 34-97656" xr:uid="{A0B1CA26-5310-4BF7-A9AB-0315F77AD46C}"/>
    <hyperlink ref="B40" r:id="rId33" location="34-97657" display="https://www.sec.gov/rules/2022/03/removal-references-credit-ratings-regulation-m - 34-97657" xr:uid="{D071247D-23C7-4549-9090-1445BF7DEE91}"/>
    <hyperlink ref="B41" r:id="rId34" location="33-11205" display="https://www.sec.gov/rules/2023/06/33-11205 - 33-11205" xr:uid="{F5D13811-F854-4936-8882-784A949D0B37}"/>
    <hyperlink ref="B42" r:id="rId35" location="33-11211" display="https://www.sec.gov/rules/2021/12/money-market-fund-reforms - 33-11211" xr:uid="{CBD5DBAF-2EF4-4B56-AB39-8C9A56BA5247}"/>
    <hyperlink ref="B43" r:id="rId36" location="33-11216" display="https://www.sec.gov/rules/2022/03/cybersecurity-risk-management-strategy-governance-and-incident-disclosure - 33-11216" xr:uid="{2BFD211F-C29F-48AF-B697-D3751DF0817E}"/>
    <hyperlink ref="B44" r:id="rId37" location="34-98202" display="https://www.sec.gov/rules/2015/03/exemption-certain-exchange-members - 34-98202" xr:uid="{8DFBAE4A-71D1-440E-8F6C-D2B24B89EF9D}"/>
    <hyperlink ref="B45" r:id="rId38" location="IA-6383" display="https://www.sec.gov/rules/2022/05/private-fund-advisers-documentation-registered-investment-adviser-compliance-reviews - IA-6383" xr:uid="{AD75576D-A1FC-433C-8D95-9B5D71611264}"/>
    <hyperlink ref="B46" r:id="rId39" location="33-11235" display="https://www.sec.gov/rules/2023/09/33-11235 - 33-11235" xr:uid="{A1E9B9EB-9050-4DB0-93E3-7BAFFE0F66ED}"/>
    <hyperlink ref="B47" r:id="rId40" location="33-11238A" display="https://www.sec.gov/rules/2022/05/investment-company-names - 33-11238A" xr:uid="{80CF8A23-0E16-472D-8F72-D3C3529B32A5}"/>
    <hyperlink ref="B48" r:id="rId41" location="34-98437" display="https://www.sec.gov/rules/2023/02/commissions-privacy-act-regulations - 34-98437" xr:uid="{96BE964B-B12F-4D49-9547-F82E00C6B680}"/>
    <hyperlink ref="B49" r:id="rId42" location="33-11253" display="https://www.sec.gov/rules/2022/02/modernization-beneficial-ownership-reporting - 33-11253" xr:uid="{352CD08D-9740-4C84-88B1-6E841655FB29}"/>
    <hyperlink ref="B50" r:id="rId43" location="34-98737" display="https://www.sec.gov/rules/2021/11/reporting-securities-loans - 34-98737" xr:uid="{948713B2-3CB3-45CF-BD3F-581320BBC037}"/>
    <hyperlink ref="B51" r:id="rId44" location="34-98738" display="https://www.sec.gov/rules/2022/02/notice-text-proposed-amendments-national-market-system-plan-governing-consolidated - 34-98738" xr:uid="{8C546533-6824-4CFC-BEF7-F581C0DB1FB4}"/>
    <hyperlink ref="B52" r:id="rId45" location="34-98845" display="https://www.sec.gov/rules/2022/04/rules-relating-security-based-swap-execution-and-registration-and-regulation-security - 34-98845" xr:uid="{CD8CC820-60F3-4AB5-A4C6-2EF56BC6751A}"/>
    <hyperlink ref="B53" r:id="rId46" location="34-98959" display="https://www.sec.gov/rules/2022/08/clearing-agency-governance-and-conflicts-interest - 34-98959" xr:uid="{0F2DDEFC-C244-4128-A6FC-82D097978E7E}"/>
    <hyperlink ref="B54" r:id="rId47" location="33-11254" display="https://www.sec.gov/rules/2023/01/prohibition-against-conflicts-interest-certain-securitizations - 33-11254" xr:uid="{84280900-310B-43F0-BB6C-CFD82BB07A2C}"/>
    <hyperlink ref="B55" r:id="rId48" location="34-99149" display="https://www.sec.gov/rules/2022/09/standards-covered-clearing-agencies-us-treasury-securities-and-application-broker - 34-99149" xr:uid="{9A3AE6C7-C92F-4585-BC42-0BF64A8C3B6B}"/>
    <hyperlink ref="B56" r:id="rId49" location="33-11259" display="https://www.sec.gov/rules/2023/12/33-11259 - 33-11259" xr:uid="{F057F679-2651-40B7-93A4-4B917EA609DA}"/>
    <hyperlink ref="B57" r:id="rId50" location="33-11265" display="https://www.sec.gov/rules/2022/03/special-purpose-acquisition-companies-shell-companies-and-projections - 33-11265" xr:uid="{DF09F487-91F8-425E-AB4C-5A6F104D952A}"/>
    <hyperlink ref="B58" r:id="rId51" location="34-99477" display="https://www.sec.gov/rules/2022/03/further-definition-a-part-a-regular-business-definition-dealer-and-government - 34-99477" xr:uid="{B1B4DB29-D53A-44F7-9AC4-515B5370BFD8}"/>
    <hyperlink ref="B59" r:id="rId52" location="IA-6546" display="https://www.sec.gov/rules/2022/08/form-pf-reporting-requirements-all-filers-and-large-hedge-fund-advisers - IA-6546" xr:uid="{26EABB04-B1C5-4C70-A503-D68D23093CD7}"/>
    <hyperlink ref="B24" r:id="rId53" location="33-11101" display="https://www.sec.gov/rules/2022/09/adoption-updated-edgar-filer-manual - 33-11101" xr:uid="{9462F249-7B11-4239-9FAF-80B34608BAFD}"/>
    <hyperlink ref="B36" r:id="rId54" location="IA-6297" display="https://www.sec.gov/rules/2022/01/amendments-form-pf-require-current-reporting-and-amend-reporting-requirements-large - IA-6297" xr:uid="{8F679B04-3D2A-41CF-A5D8-71D84EE29880}"/>
    <hyperlink ref="B60" r:id="rId55" location="34-99582" xr:uid="{ED9F522C-6F37-4079-AB8D-6E8428626F70}"/>
    <hyperlink ref="B61" r:id="rId56" location="33-11275" xr:uid="{C68C7170-F538-498D-82E9-A4AC5CA5AA3B}"/>
    <hyperlink ref="B62" r:id="rId57" location="34-99679" xr:uid="{335D8BA1-3DDA-48E9-991E-FEE8D021B137}"/>
    <hyperlink ref="B63" r:id="rId58" location="33-11277" xr:uid="{B0A7B2D4-B42D-400F-8FD6-987CCEEC5628}"/>
  </hyperlinks>
  <pageMargins left="0.7" right="0.7" top="0.75" bottom="0.75" header="0.3" footer="0.3"/>
  <pageSetup orientation="portrait" horizontalDpi="300" verticalDpi="0" r:id="rId5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589D-6D7C-4B2A-8013-0AA40C4782B5}">
  <dimension ref="A1:P106"/>
  <sheetViews>
    <sheetView zoomScale="70" zoomScaleNormal="70" workbookViewId="0"/>
  </sheetViews>
  <sheetFormatPr defaultRowHeight="14.25"/>
  <cols>
    <col min="1" max="1" width="20.75" customWidth="1"/>
    <col min="2" max="2" width="108.25" customWidth="1"/>
    <col min="3" max="3" width="16.25" customWidth="1"/>
    <col min="4" max="4" width="19.625" customWidth="1"/>
    <col min="5" max="5" width="20.125" customWidth="1"/>
    <col min="6" max="6" width="25.25" customWidth="1"/>
    <col min="7" max="7" width="34.125" customWidth="1"/>
    <col min="8" max="8" width="30" style="8" customWidth="1"/>
    <col min="9" max="9" width="14.125" customWidth="1"/>
    <col min="10" max="10" width="14.5" customWidth="1"/>
    <col min="11" max="11" width="16.25" customWidth="1"/>
    <col min="12" max="12" width="15.625" customWidth="1"/>
    <col min="13" max="13" width="10.625" customWidth="1"/>
  </cols>
  <sheetData>
    <row r="1" spans="1:8" ht="15">
      <c r="A1" s="104" t="s">
        <v>369</v>
      </c>
    </row>
    <row r="2" spans="1:8">
      <c r="A2" s="103" t="s">
        <v>370</v>
      </c>
      <c r="D2" s="301" t="s">
        <v>356</v>
      </c>
      <c r="E2" s="302"/>
      <c r="F2" s="302"/>
      <c r="G2" s="303"/>
      <c r="H2"/>
    </row>
    <row r="3" spans="1:8">
      <c r="A3" s="103" t="s">
        <v>371</v>
      </c>
      <c r="D3" s="95"/>
      <c r="E3" s="301" t="s">
        <v>357</v>
      </c>
      <c r="F3" s="303"/>
      <c r="G3" s="96" t="s">
        <v>368</v>
      </c>
      <c r="H3"/>
    </row>
    <row r="4" spans="1:8">
      <c r="D4" s="97"/>
      <c r="E4" s="301" t="s">
        <v>374</v>
      </c>
      <c r="F4" s="303"/>
      <c r="G4" s="96" t="s">
        <v>372</v>
      </c>
      <c r="H4"/>
    </row>
    <row r="5" spans="1:8" ht="15" thickBot="1">
      <c r="G5" s="176"/>
      <c r="H5" s="176"/>
    </row>
    <row r="6" spans="1:8" ht="15">
      <c r="B6" s="162" t="s">
        <v>353</v>
      </c>
      <c r="C6" s="45"/>
      <c r="H6"/>
    </row>
    <row r="7" spans="1:8">
      <c r="B7" s="166" t="s">
        <v>391</v>
      </c>
      <c r="C7" s="38">
        <f>COUNT(A27:A29,A32:A50,A53:A73,A76:A88)</f>
        <v>55</v>
      </c>
      <c r="D7" s="298" t="s">
        <v>635</v>
      </c>
      <c r="H7"/>
    </row>
    <row r="8" spans="1:8">
      <c r="B8" s="196" t="s">
        <v>392</v>
      </c>
      <c r="C8" s="39">
        <f>COUNTIFS(F27:F88,"&gt;5/4/2017",F27:F88,"&lt;12/23/2020")</f>
        <v>45</v>
      </c>
      <c r="D8" s="298"/>
      <c r="H8"/>
    </row>
    <row r="9" spans="1:8">
      <c r="B9" s="196" t="s">
        <v>714</v>
      </c>
      <c r="C9" s="38">
        <f>COUNTIFS(F27:F88,"&gt;12/23/2020")+COUNTIF(F27:F88,"TBD")</f>
        <v>10</v>
      </c>
      <c r="D9" s="298"/>
      <c r="H9"/>
    </row>
    <row r="10" spans="1:8">
      <c r="B10" s="196" t="s">
        <v>393</v>
      </c>
      <c r="C10" s="38">
        <f>COUNT(A27:A29,A32:A50,A54:A73,A76:A88)</f>
        <v>54</v>
      </c>
      <c r="D10" s="298" t="s">
        <v>396</v>
      </c>
      <c r="H10"/>
    </row>
    <row r="11" spans="1:8">
      <c r="B11" s="196" t="s">
        <v>394</v>
      </c>
      <c r="C11" s="38">
        <f>COUNT(A53)</f>
        <v>1</v>
      </c>
      <c r="D11" s="298"/>
      <c r="H11"/>
    </row>
    <row r="12" spans="1:8">
      <c r="B12" s="196" t="s">
        <v>390</v>
      </c>
      <c r="C12" s="38">
        <v>0</v>
      </c>
      <c r="D12" s="298"/>
      <c r="H12"/>
    </row>
    <row r="13" spans="1:8">
      <c r="B13" s="165" t="s">
        <v>395</v>
      </c>
      <c r="C13" s="46">
        <f>SUM(J27:J29,J32:J50,J53:J56)</f>
        <v>5862</v>
      </c>
      <c r="H13"/>
    </row>
    <row r="14" spans="1:8">
      <c r="B14" s="165" t="s">
        <v>397</v>
      </c>
      <c r="C14" s="47">
        <f>('Gary Gensler (2021-Present)'!C14-C13)/C13</f>
        <v>1.2446264073694984</v>
      </c>
      <c r="H14"/>
    </row>
    <row r="15" spans="1:8">
      <c r="B15" s="166" t="s">
        <v>111</v>
      </c>
      <c r="C15" s="48">
        <f>AVERAGE(J27:J29,J32:J50,J53:J73,J76:J88)</f>
        <v>224.64285714285714</v>
      </c>
      <c r="H15"/>
    </row>
    <row r="16" spans="1:8">
      <c r="B16" s="166" t="s">
        <v>361</v>
      </c>
      <c r="C16" s="48">
        <f>AVERAGE(J27:J29,J32:J50,J54:J73,J76:J88)</f>
        <v>216.03636363636363</v>
      </c>
      <c r="H16"/>
    </row>
    <row r="17" spans="1:16">
      <c r="B17" s="166" t="s">
        <v>113</v>
      </c>
      <c r="C17" s="48">
        <f>AVERAGE(K27:K29,K32:K50,K53:K73,K76:K88)</f>
        <v>90.63636363636364</v>
      </c>
      <c r="H17"/>
    </row>
    <row r="18" spans="1:16">
      <c r="B18" s="166" t="s">
        <v>360</v>
      </c>
      <c r="C18" s="48">
        <f>AVERAGE(K27:K29,K32:K50,K54:K73,K76:K88)</f>
        <v>86.351851851851848</v>
      </c>
      <c r="H18"/>
    </row>
    <row r="19" spans="1:16">
      <c r="B19" s="166" t="s">
        <v>381</v>
      </c>
      <c r="C19" s="49">
        <f>AVERAGE(G27:G29,G32:G50,G53:G73,G76:G88)</f>
        <v>55.928571428571431</v>
      </c>
      <c r="H19"/>
    </row>
    <row r="20" spans="1:16">
      <c r="B20" s="166" t="s">
        <v>382</v>
      </c>
      <c r="C20" s="48">
        <f>AVERAGE(H27:H29,H32:H50,H53:H73,H76:H88)</f>
        <v>83.107142857142861</v>
      </c>
      <c r="H20"/>
    </row>
    <row r="21" spans="1:16" ht="15" thickBot="1">
      <c r="B21" s="167" t="s">
        <v>573</v>
      </c>
      <c r="C21" s="206">
        <f>('Finalizations Comparison'!C18-'Finalizations Comparison'!C17)/'Finalizations Comparison'!C17</f>
        <v>0.45454545454545453</v>
      </c>
      <c r="D21" s="26"/>
      <c r="H21"/>
    </row>
    <row r="22" spans="1:16">
      <c r="C22" s="207"/>
    </row>
    <row r="23" spans="1:16" ht="17.100000000000001" customHeight="1">
      <c r="A23" s="1"/>
      <c r="B23" s="2" t="s">
        <v>334</v>
      </c>
      <c r="C23" s="2"/>
      <c r="D23" s="2"/>
      <c r="E23" s="2"/>
      <c r="F23" s="2"/>
      <c r="G23" s="2"/>
      <c r="H23" s="75"/>
      <c r="I23" s="2"/>
      <c r="J23" s="41"/>
      <c r="K23" s="2"/>
      <c r="L23" s="3"/>
      <c r="M23" s="3"/>
    </row>
    <row r="24" spans="1:16" ht="29.1" customHeight="1">
      <c r="A24" s="306">
        <v>2017</v>
      </c>
      <c r="B24" s="40"/>
      <c r="C24" s="299" t="s">
        <v>7</v>
      </c>
      <c r="D24" s="299" t="s">
        <v>8</v>
      </c>
      <c r="E24" s="299" t="s">
        <v>9</v>
      </c>
      <c r="F24" s="299" t="s">
        <v>10</v>
      </c>
      <c r="G24" s="299" t="s">
        <v>365</v>
      </c>
      <c r="H24" s="299" t="s">
        <v>367</v>
      </c>
      <c r="I24" s="299" t="s">
        <v>11</v>
      </c>
      <c r="J24" s="299" t="s">
        <v>5</v>
      </c>
      <c r="K24" s="299" t="s">
        <v>6</v>
      </c>
      <c r="L24" s="299" t="s">
        <v>366</v>
      </c>
      <c r="M24" s="307"/>
      <c r="N24" s="307"/>
    </row>
    <row r="25" spans="1:16" ht="15">
      <c r="A25" s="306"/>
      <c r="B25" s="40"/>
      <c r="C25" s="300"/>
      <c r="D25" s="300"/>
      <c r="E25" s="300"/>
      <c r="F25" s="300"/>
      <c r="G25" s="300"/>
      <c r="H25" s="300"/>
      <c r="I25" s="300"/>
      <c r="J25" s="300"/>
      <c r="K25" s="300"/>
      <c r="L25" s="300"/>
      <c r="M25" s="307"/>
      <c r="N25" s="307"/>
    </row>
    <row r="26" spans="1:16" ht="38.25" customHeight="1" thickBot="1">
      <c r="A26" s="175" t="s">
        <v>542</v>
      </c>
      <c r="B26" s="44" t="s">
        <v>335</v>
      </c>
      <c r="C26" s="7"/>
      <c r="D26" s="7"/>
      <c r="E26" s="7"/>
      <c r="F26" s="76"/>
      <c r="G26" s="6"/>
      <c r="H26" s="6"/>
      <c r="I26" s="197"/>
      <c r="J26" s="6"/>
      <c r="K26" s="6"/>
    </row>
    <row r="27" spans="1:16" ht="15" thickTop="1">
      <c r="A27" s="101">
        <v>1</v>
      </c>
      <c r="B27" s="4" t="s">
        <v>116</v>
      </c>
      <c r="C27" s="5">
        <v>42930</v>
      </c>
      <c r="D27" s="5">
        <v>42937</v>
      </c>
      <c r="E27" s="5">
        <v>42968</v>
      </c>
      <c r="F27" s="77">
        <v>43032</v>
      </c>
      <c r="G27">
        <f t="shared" ref="G27:G29" si="0">E27-D27</f>
        <v>31</v>
      </c>
      <c r="H27" s="33">
        <f>E27-C27</f>
        <v>38</v>
      </c>
      <c r="I27" t="s">
        <v>117</v>
      </c>
      <c r="J27">
        <v>48</v>
      </c>
      <c r="K27" s="8">
        <v>8</v>
      </c>
      <c r="M27" s="8"/>
    </row>
    <row r="28" spans="1:16">
      <c r="A28" s="66">
        <v>2</v>
      </c>
      <c r="B28" t="s">
        <v>118</v>
      </c>
      <c r="C28" s="5">
        <v>43019</v>
      </c>
      <c r="D28" s="5">
        <v>43041</v>
      </c>
      <c r="E28" s="5">
        <v>43102</v>
      </c>
      <c r="F28" s="77">
        <v>43544</v>
      </c>
      <c r="G28">
        <f t="shared" si="0"/>
        <v>61</v>
      </c>
      <c r="H28" s="34">
        <f>E28-C28</f>
        <v>83</v>
      </c>
      <c r="I28" t="s">
        <v>119</v>
      </c>
      <c r="J28" s="8">
        <v>253</v>
      </c>
      <c r="K28">
        <v>97</v>
      </c>
    </row>
    <row r="29" spans="1:16">
      <c r="A29" s="67">
        <v>3</v>
      </c>
      <c r="B29" s="1" t="s">
        <v>120</v>
      </c>
      <c r="C29" s="11">
        <v>43090</v>
      </c>
      <c r="D29" s="11">
        <v>43103</v>
      </c>
      <c r="E29" s="11">
        <v>43133</v>
      </c>
      <c r="F29" s="78">
        <v>43276</v>
      </c>
      <c r="G29" s="1">
        <f t="shared" si="0"/>
        <v>30</v>
      </c>
      <c r="H29" s="35">
        <f>E29-C29</f>
        <v>43</v>
      </c>
      <c r="I29" s="84" t="s">
        <v>121</v>
      </c>
      <c r="J29" s="1">
        <v>33</v>
      </c>
      <c r="K29" s="1">
        <v>0</v>
      </c>
    </row>
    <row r="30" spans="1:16" ht="15">
      <c r="B30" s="14" t="s">
        <v>30</v>
      </c>
      <c r="E30" s="14"/>
      <c r="F30" s="14" t="s">
        <v>31</v>
      </c>
      <c r="G30" s="13">
        <f>AVERAGE(G27:G29)</f>
        <v>40.666666666666664</v>
      </c>
      <c r="H30" s="36">
        <f>AVERAGE(H27:H29)</f>
        <v>54.666666666666664</v>
      </c>
      <c r="I30" s="199"/>
      <c r="J30">
        <f>SUM(J26:J29)</f>
        <v>334</v>
      </c>
      <c r="K30">
        <f>SUM(K26:K29)</f>
        <v>105</v>
      </c>
    </row>
    <row r="31" spans="1:16" ht="15">
      <c r="A31" s="40">
        <v>2018</v>
      </c>
      <c r="B31" s="40"/>
      <c r="F31" s="8"/>
      <c r="H31" s="34"/>
    </row>
    <row r="32" spans="1:16">
      <c r="A32" s="66">
        <v>4</v>
      </c>
      <c r="B32" s="4" t="s">
        <v>122</v>
      </c>
      <c r="C32" s="5">
        <v>43173</v>
      </c>
      <c r="D32" s="5">
        <v>43178</v>
      </c>
      <c r="E32" s="5">
        <v>43238</v>
      </c>
      <c r="F32" s="77">
        <v>43433</v>
      </c>
      <c r="G32">
        <f t="shared" ref="G32:G50" si="1">E32-D32</f>
        <v>60</v>
      </c>
      <c r="H32" s="34">
        <f t="shared" ref="H32:H50" si="2">E32-C32</f>
        <v>65</v>
      </c>
      <c r="I32" t="s">
        <v>123</v>
      </c>
      <c r="J32">
        <v>60</v>
      </c>
      <c r="K32">
        <v>7</v>
      </c>
      <c r="P32" s="4"/>
    </row>
    <row r="33" spans="1:11">
      <c r="A33" s="66">
        <v>5</v>
      </c>
      <c r="B33" s="4" t="s">
        <v>124</v>
      </c>
      <c r="C33" s="5">
        <v>43173</v>
      </c>
      <c r="D33" s="5">
        <v>43185</v>
      </c>
      <c r="E33" s="5">
        <v>43245</v>
      </c>
      <c r="F33" s="77">
        <v>43453</v>
      </c>
      <c r="G33">
        <f t="shared" si="1"/>
        <v>60</v>
      </c>
      <c r="H33" s="34">
        <f t="shared" si="2"/>
        <v>72</v>
      </c>
      <c r="I33" t="s">
        <v>125</v>
      </c>
      <c r="J33">
        <v>267</v>
      </c>
      <c r="K33">
        <v>89</v>
      </c>
    </row>
    <row r="34" spans="1:11">
      <c r="A34" s="66">
        <v>6</v>
      </c>
      <c r="B34" s="4" t="s">
        <v>126</v>
      </c>
      <c r="C34" s="5">
        <v>43208</v>
      </c>
      <c r="D34" s="5">
        <v>43229</v>
      </c>
      <c r="E34" s="5">
        <v>43319</v>
      </c>
      <c r="F34" s="77">
        <v>43621</v>
      </c>
      <c r="G34">
        <f t="shared" si="1"/>
        <v>90</v>
      </c>
      <c r="H34" s="34">
        <f t="shared" si="2"/>
        <v>111</v>
      </c>
      <c r="I34" t="s">
        <v>127</v>
      </c>
      <c r="J34">
        <v>408</v>
      </c>
    </row>
    <row r="35" spans="1:11" ht="28.5">
      <c r="A35" s="66">
        <v>7</v>
      </c>
      <c r="B35" s="4" t="s">
        <v>128</v>
      </c>
      <c r="C35" s="5">
        <v>43208</v>
      </c>
      <c r="D35" s="5">
        <v>43229</v>
      </c>
      <c r="E35" s="5">
        <v>43319</v>
      </c>
      <c r="F35" s="77" t="s">
        <v>538</v>
      </c>
      <c r="G35">
        <f t="shared" si="1"/>
        <v>90</v>
      </c>
      <c r="H35" s="34">
        <f t="shared" si="2"/>
        <v>111</v>
      </c>
      <c r="I35" t="s">
        <v>129</v>
      </c>
      <c r="J35">
        <v>38</v>
      </c>
      <c r="K35">
        <v>17</v>
      </c>
    </row>
    <row r="36" spans="1:11" ht="28.5">
      <c r="A36" s="66">
        <v>8</v>
      </c>
      <c r="B36" s="4" t="s">
        <v>130</v>
      </c>
      <c r="C36" s="5">
        <v>43208</v>
      </c>
      <c r="D36" s="5">
        <v>43229</v>
      </c>
      <c r="E36" s="5">
        <v>43319</v>
      </c>
      <c r="F36" s="77">
        <v>43621</v>
      </c>
      <c r="G36">
        <f t="shared" si="1"/>
        <v>90</v>
      </c>
      <c r="H36" s="34">
        <f t="shared" si="2"/>
        <v>111</v>
      </c>
      <c r="I36" t="s">
        <v>131</v>
      </c>
      <c r="J36">
        <v>471</v>
      </c>
      <c r="K36">
        <v>209</v>
      </c>
    </row>
    <row r="37" spans="1:11">
      <c r="A37" s="66">
        <v>9</v>
      </c>
      <c r="B37" s="4" t="s">
        <v>132</v>
      </c>
      <c r="C37" s="5">
        <v>43222</v>
      </c>
      <c r="D37" s="5">
        <v>43228</v>
      </c>
      <c r="E37" s="5">
        <v>43290</v>
      </c>
      <c r="F37" s="77">
        <v>43634</v>
      </c>
      <c r="G37">
        <f t="shared" si="1"/>
        <v>62</v>
      </c>
      <c r="H37" s="34">
        <f t="shared" si="2"/>
        <v>68</v>
      </c>
      <c r="I37" t="s">
        <v>133</v>
      </c>
      <c r="J37">
        <v>71</v>
      </c>
      <c r="K37">
        <v>24</v>
      </c>
    </row>
    <row r="38" spans="1:11">
      <c r="A38" s="66">
        <v>10</v>
      </c>
      <c r="B38" s="4" t="s">
        <v>134</v>
      </c>
      <c r="C38" s="5">
        <v>43243</v>
      </c>
      <c r="D38" s="5">
        <v>43259</v>
      </c>
      <c r="E38" s="5">
        <v>43290</v>
      </c>
      <c r="F38" s="77">
        <v>43434</v>
      </c>
      <c r="G38">
        <f t="shared" si="1"/>
        <v>31</v>
      </c>
      <c r="H38" s="34">
        <f t="shared" si="2"/>
        <v>47</v>
      </c>
      <c r="I38" t="s">
        <v>135</v>
      </c>
      <c r="J38">
        <v>164</v>
      </c>
      <c r="K38">
        <v>65</v>
      </c>
    </row>
    <row r="39" spans="1:11" ht="28.5">
      <c r="A39" s="66">
        <v>11</v>
      </c>
      <c r="B39" s="4" t="s">
        <v>136</v>
      </c>
      <c r="C39" s="5">
        <v>43256</v>
      </c>
      <c r="D39" s="5">
        <v>43298</v>
      </c>
      <c r="E39" s="5">
        <v>43360</v>
      </c>
      <c r="F39" s="77">
        <v>43361</v>
      </c>
      <c r="G39">
        <f t="shared" si="1"/>
        <v>62</v>
      </c>
      <c r="H39" s="34">
        <f t="shared" si="2"/>
        <v>104</v>
      </c>
      <c r="I39" t="s">
        <v>137</v>
      </c>
      <c r="J39">
        <v>687</v>
      </c>
      <c r="K39">
        <v>301</v>
      </c>
    </row>
    <row r="40" spans="1:11">
      <c r="A40" s="66">
        <v>12</v>
      </c>
      <c r="B40" s="4" t="s">
        <v>138</v>
      </c>
      <c r="C40" s="5">
        <v>43279</v>
      </c>
      <c r="D40" s="5">
        <v>43312</v>
      </c>
      <c r="E40" s="5">
        <v>43374</v>
      </c>
      <c r="F40" s="77">
        <v>43733</v>
      </c>
      <c r="G40">
        <f t="shared" si="1"/>
        <v>62</v>
      </c>
      <c r="H40" s="34">
        <f t="shared" si="2"/>
        <v>95</v>
      </c>
      <c r="I40" t="s">
        <v>139</v>
      </c>
      <c r="J40">
        <v>286</v>
      </c>
      <c r="K40">
        <v>130</v>
      </c>
    </row>
    <row r="41" spans="1:11">
      <c r="A41" s="251">
        <v>13</v>
      </c>
      <c r="B41" s="59" t="s">
        <v>140</v>
      </c>
      <c r="C41" s="5">
        <v>43280</v>
      </c>
      <c r="D41" s="5">
        <v>43301</v>
      </c>
      <c r="E41" s="5">
        <v>43361</v>
      </c>
      <c r="F41" s="77">
        <v>44097</v>
      </c>
      <c r="G41">
        <f t="shared" si="1"/>
        <v>60</v>
      </c>
      <c r="H41" s="34">
        <f t="shared" si="2"/>
        <v>81</v>
      </c>
      <c r="I41" t="s">
        <v>141</v>
      </c>
      <c r="J41">
        <v>183</v>
      </c>
      <c r="K41">
        <v>42</v>
      </c>
    </row>
    <row r="42" spans="1:11" ht="28.5">
      <c r="A42" s="66">
        <v>14</v>
      </c>
      <c r="B42" s="4" t="s">
        <v>142</v>
      </c>
      <c r="C42" s="5">
        <v>43305</v>
      </c>
      <c r="D42" s="5">
        <v>43375</v>
      </c>
      <c r="E42" s="5">
        <v>43437</v>
      </c>
      <c r="F42" s="77">
        <v>43892</v>
      </c>
      <c r="G42">
        <f t="shared" si="1"/>
        <v>62</v>
      </c>
      <c r="H42" s="34">
        <f t="shared" si="2"/>
        <v>132</v>
      </c>
      <c r="I42" t="s">
        <v>143</v>
      </c>
      <c r="J42">
        <v>216</v>
      </c>
      <c r="K42">
        <v>107</v>
      </c>
    </row>
    <row r="43" spans="1:11" ht="28.5">
      <c r="A43" s="66"/>
      <c r="B43" s="88" t="s">
        <v>144</v>
      </c>
      <c r="C43" s="5">
        <v>43347</v>
      </c>
      <c r="D43" s="5">
        <v>43354</v>
      </c>
      <c r="E43" s="5">
        <v>43390</v>
      </c>
      <c r="F43" s="77" t="s">
        <v>359</v>
      </c>
      <c r="G43">
        <f t="shared" si="1"/>
        <v>36</v>
      </c>
      <c r="H43" s="34">
        <f t="shared" si="2"/>
        <v>43</v>
      </c>
      <c r="J43">
        <v>5</v>
      </c>
      <c r="K43">
        <v>0</v>
      </c>
    </row>
    <row r="44" spans="1:11">
      <c r="A44" s="66">
        <v>15</v>
      </c>
      <c r="B44" s="4" t="s">
        <v>145</v>
      </c>
      <c r="C44" s="5">
        <v>43363</v>
      </c>
      <c r="D44" s="5">
        <v>43370</v>
      </c>
      <c r="E44" s="5">
        <v>43402</v>
      </c>
      <c r="F44" s="77">
        <v>43626</v>
      </c>
      <c r="G44">
        <f t="shared" si="1"/>
        <v>32</v>
      </c>
      <c r="H44" s="34">
        <f t="shared" si="2"/>
        <v>39</v>
      </c>
      <c r="I44" t="s">
        <v>146</v>
      </c>
      <c r="J44">
        <v>16</v>
      </c>
      <c r="K44">
        <v>0</v>
      </c>
    </row>
    <row r="45" spans="1:11">
      <c r="A45" s="66">
        <v>16</v>
      </c>
      <c r="B45" s="4" t="s">
        <v>147</v>
      </c>
      <c r="C45" s="5">
        <v>43369</v>
      </c>
      <c r="D45" s="5">
        <v>43378</v>
      </c>
      <c r="E45" s="5">
        <v>43409</v>
      </c>
      <c r="F45" s="77">
        <v>43684</v>
      </c>
      <c r="G45">
        <f t="shared" si="1"/>
        <v>31</v>
      </c>
      <c r="H45" s="34">
        <f t="shared" si="2"/>
        <v>40</v>
      </c>
      <c r="I45" t="s">
        <v>148</v>
      </c>
      <c r="J45">
        <v>52</v>
      </c>
      <c r="K45">
        <v>10</v>
      </c>
    </row>
    <row r="46" spans="1:11" ht="28.5">
      <c r="A46" s="66">
        <v>17</v>
      </c>
      <c r="B46" s="4" t="s">
        <v>12</v>
      </c>
      <c r="C46" s="5">
        <v>43384</v>
      </c>
      <c r="D46" s="5">
        <v>43392</v>
      </c>
      <c r="E46" s="5">
        <v>43423</v>
      </c>
      <c r="F46" s="77">
        <v>43637</v>
      </c>
      <c r="G46">
        <f t="shared" si="1"/>
        <v>31</v>
      </c>
      <c r="H46" s="34">
        <f t="shared" si="2"/>
        <v>39</v>
      </c>
      <c r="I46" t="s">
        <v>149</v>
      </c>
      <c r="J46">
        <v>49</v>
      </c>
      <c r="K46">
        <v>16</v>
      </c>
    </row>
    <row r="47" spans="1:11">
      <c r="A47" s="66">
        <v>18</v>
      </c>
      <c r="B47" s="4" t="s">
        <v>150</v>
      </c>
      <c r="C47" s="5">
        <v>43403</v>
      </c>
      <c r="D47" s="5">
        <v>43434</v>
      </c>
      <c r="E47" s="5">
        <v>43511</v>
      </c>
      <c r="F47" s="77">
        <v>43901</v>
      </c>
      <c r="G47">
        <f t="shared" si="1"/>
        <v>77</v>
      </c>
      <c r="H47" s="34">
        <f t="shared" si="2"/>
        <v>108</v>
      </c>
      <c r="I47" t="s">
        <v>151</v>
      </c>
      <c r="J47">
        <v>698</v>
      </c>
      <c r="K47">
        <v>237</v>
      </c>
    </row>
    <row r="48" spans="1:11">
      <c r="A48" s="66">
        <v>19</v>
      </c>
      <c r="B48" s="4" t="s">
        <v>152</v>
      </c>
      <c r="C48" s="5">
        <v>43453</v>
      </c>
      <c r="D48" s="5">
        <v>43497</v>
      </c>
      <c r="E48" s="5">
        <v>43587</v>
      </c>
      <c r="F48" s="77">
        <v>44111</v>
      </c>
      <c r="G48">
        <f t="shared" si="1"/>
        <v>90</v>
      </c>
      <c r="H48" s="34">
        <f t="shared" si="2"/>
        <v>134</v>
      </c>
      <c r="I48" t="s">
        <v>153</v>
      </c>
      <c r="J48">
        <v>197</v>
      </c>
      <c r="K48">
        <v>124</v>
      </c>
    </row>
    <row r="49" spans="1:13">
      <c r="A49" s="66">
        <v>20</v>
      </c>
      <c r="B49" s="4" t="s">
        <v>154</v>
      </c>
      <c r="C49" s="5">
        <v>43453</v>
      </c>
      <c r="D49" s="5">
        <v>43511</v>
      </c>
      <c r="E49" s="5">
        <v>43569</v>
      </c>
      <c r="F49" s="77">
        <v>43818</v>
      </c>
      <c r="G49">
        <f t="shared" si="1"/>
        <v>58</v>
      </c>
      <c r="H49" s="34">
        <f t="shared" si="2"/>
        <v>116</v>
      </c>
      <c r="I49" t="s">
        <v>155</v>
      </c>
      <c r="J49">
        <v>239</v>
      </c>
      <c r="K49">
        <v>17</v>
      </c>
    </row>
    <row r="50" spans="1:13" ht="28.5">
      <c r="A50" s="67">
        <v>21</v>
      </c>
      <c r="B50" s="10" t="s">
        <v>136</v>
      </c>
      <c r="C50" s="11">
        <v>43455</v>
      </c>
      <c r="D50" s="11">
        <v>43504</v>
      </c>
      <c r="E50" s="11">
        <v>43535</v>
      </c>
      <c r="F50" s="78">
        <v>43651</v>
      </c>
      <c r="G50" s="1">
        <f t="shared" si="1"/>
        <v>31</v>
      </c>
      <c r="H50" s="35">
        <f t="shared" si="2"/>
        <v>80</v>
      </c>
      <c r="I50" s="84" t="s">
        <v>156</v>
      </c>
      <c r="J50" s="1">
        <v>59</v>
      </c>
      <c r="K50" s="1">
        <v>3</v>
      </c>
    </row>
    <row r="51" spans="1:13" ht="15">
      <c r="B51" s="14" t="s">
        <v>30</v>
      </c>
      <c r="E51" s="14"/>
      <c r="F51" s="14" t="s">
        <v>31</v>
      </c>
      <c r="G51" s="13">
        <f>AVERAGE(G32:G50)</f>
        <v>58.684210526315788</v>
      </c>
      <c r="H51" s="34">
        <f>AVERAGE(H32:H50)</f>
        <v>84</v>
      </c>
      <c r="I51" s="199"/>
      <c r="J51" s="13">
        <f>SUM(J32:J50)</f>
        <v>4166</v>
      </c>
      <c r="K51" s="13">
        <f>SUM(K32:K50)</f>
        <v>1398</v>
      </c>
      <c r="M51" s="21"/>
    </row>
    <row r="52" spans="1:13" ht="15">
      <c r="A52" s="40">
        <v>2019</v>
      </c>
      <c r="B52" s="40"/>
      <c r="F52" s="8"/>
      <c r="H52" s="34"/>
    </row>
    <row r="53" spans="1:13" ht="28.5">
      <c r="A53" s="66">
        <v>22</v>
      </c>
      <c r="B53" s="68" t="s">
        <v>157</v>
      </c>
      <c r="C53" s="5">
        <v>43510</v>
      </c>
      <c r="D53" s="5">
        <v>43517</v>
      </c>
      <c r="E53" s="5">
        <v>43539</v>
      </c>
      <c r="F53" s="77" t="s">
        <v>538</v>
      </c>
      <c r="G53" s="13">
        <f t="shared" ref="G53:G73" si="3">E53-D53</f>
        <v>22</v>
      </c>
      <c r="H53" s="34">
        <f t="shared" ref="H53:H73" si="4">E53-C53</f>
        <v>29</v>
      </c>
      <c r="J53">
        <v>698</v>
      </c>
      <c r="K53">
        <v>322</v>
      </c>
    </row>
    <row r="54" spans="1:13">
      <c r="A54" s="66">
        <v>23</v>
      </c>
      <c r="B54" s="4" t="s">
        <v>158</v>
      </c>
      <c r="C54" s="5">
        <v>43515</v>
      </c>
      <c r="D54" s="5">
        <v>43524</v>
      </c>
      <c r="E54" s="5">
        <v>43584</v>
      </c>
      <c r="F54" s="77">
        <v>43733</v>
      </c>
      <c r="G54" s="13">
        <f t="shared" si="3"/>
        <v>60</v>
      </c>
      <c r="H54" s="34">
        <f t="shared" si="4"/>
        <v>69</v>
      </c>
      <c r="I54" t="s">
        <v>159</v>
      </c>
      <c r="J54">
        <v>76</v>
      </c>
      <c r="K54">
        <v>10</v>
      </c>
    </row>
    <row r="55" spans="1:13">
      <c r="A55" s="66">
        <v>24</v>
      </c>
      <c r="B55" s="4" t="s">
        <v>160</v>
      </c>
      <c r="C55" s="5">
        <v>43544</v>
      </c>
      <c r="D55" s="5">
        <v>43565</v>
      </c>
      <c r="E55" s="5">
        <v>43626</v>
      </c>
      <c r="F55" s="77">
        <v>43929</v>
      </c>
      <c r="G55" s="13">
        <f t="shared" si="3"/>
        <v>61</v>
      </c>
      <c r="H55" s="34">
        <f t="shared" si="4"/>
        <v>82</v>
      </c>
      <c r="I55" t="s">
        <v>161</v>
      </c>
      <c r="J55">
        <v>364</v>
      </c>
      <c r="K55">
        <v>148</v>
      </c>
    </row>
    <row r="56" spans="1:13">
      <c r="A56" s="66">
        <v>25</v>
      </c>
      <c r="B56" s="4" t="s">
        <v>162</v>
      </c>
      <c r="C56" s="5">
        <v>43588</v>
      </c>
      <c r="D56" s="5">
        <v>43613</v>
      </c>
      <c r="E56" s="5">
        <v>43675</v>
      </c>
      <c r="F56" s="77">
        <v>43971</v>
      </c>
      <c r="G56" s="13">
        <f t="shared" si="3"/>
        <v>62</v>
      </c>
      <c r="H56" s="34">
        <f t="shared" si="4"/>
        <v>87</v>
      </c>
      <c r="I56" t="s">
        <v>163</v>
      </c>
      <c r="J56">
        <v>224</v>
      </c>
      <c r="K56">
        <v>98</v>
      </c>
    </row>
    <row r="57" spans="1:13">
      <c r="A57" s="66">
        <v>26</v>
      </c>
      <c r="B57" s="4" t="s">
        <v>164</v>
      </c>
      <c r="C57" s="5">
        <v>43594</v>
      </c>
      <c r="D57" s="5">
        <v>43614</v>
      </c>
      <c r="E57" s="5">
        <v>43675</v>
      </c>
      <c r="F57" s="77">
        <v>43902</v>
      </c>
      <c r="G57" s="13">
        <f t="shared" si="3"/>
        <v>61</v>
      </c>
      <c r="H57" s="34">
        <f t="shared" si="4"/>
        <v>81</v>
      </c>
      <c r="I57" t="s">
        <v>165</v>
      </c>
      <c r="J57">
        <v>150</v>
      </c>
      <c r="K57">
        <v>33</v>
      </c>
    </row>
    <row r="58" spans="1:13">
      <c r="A58" s="66">
        <v>27</v>
      </c>
      <c r="B58" s="4" t="s">
        <v>166</v>
      </c>
      <c r="C58" s="5">
        <v>43595</v>
      </c>
      <c r="D58" s="5">
        <v>43609</v>
      </c>
      <c r="E58" s="5">
        <v>43669</v>
      </c>
      <c r="F58" s="77">
        <v>43817</v>
      </c>
      <c r="G58" s="13">
        <f t="shared" si="3"/>
        <v>60</v>
      </c>
      <c r="H58" s="34">
        <f t="shared" si="4"/>
        <v>74</v>
      </c>
      <c r="I58" t="s">
        <v>167</v>
      </c>
      <c r="J58">
        <v>313</v>
      </c>
      <c r="K58">
        <v>21</v>
      </c>
    </row>
    <row r="59" spans="1:13">
      <c r="A59" s="66">
        <v>28</v>
      </c>
      <c r="B59" s="4" t="s">
        <v>168</v>
      </c>
      <c r="C59" s="5">
        <v>43649</v>
      </c>
      <c r="D59" s="5">
        <v>43672</v>
      </c>
      <c r="E59" s="5">
        <v>43703</v>
      </c>
      <c r="F59" s="77">
        <v>44126</v>
      </c>
      <c r="G59" s="13">
        <f t="shared" si="3"/>
        <v>31</v>
      </c>
      <c r="H59" s="34">
        <f t="shared" si="4"/>
        <v>54</v>
      </c>
      <c r="I59" s="198" t="s">
        <v>169</v>
      </c>
      <c r="J59">
        <v>82</v>
      </c>
      <c r="K59">
        <v>4</v>
      </c>
    </row>
    <row r="60" spans="1:13">
      <c r="A60" s="66">
        <v>29</v>
      </c>
      <c r="B60" s="4" t="s">
        <v>170</v>
      </c>
      <c r="C60" s="5">
        <v>43685</v>
      </c>
      <c r="D60" s="5">
        <v>43700</v>
      </c>
      <c r="E60" s="5">
        <v>43760</v>
      </c>
      <c r="F60" s="77">
        <v>44069</v>
      </c>
      <c r="G60" s="13">
        <f t="shared" si="3"/>
        <v>60</v>
      </c>
      <c r="H60" s="34">
        <f t="shared" si="4"/>
        <v>75</v>
      </c>
      <c r="I60" t="s">
        <v>171</v>
      </c>
      <c r="J60">
        <v>116</v>
      </c>
      <c r="K60">
        <v>47</v>
      </c>
    </row>
    <row r="61" spans="1:13">
      <c r="A61" s="66">
        <v>30</v>
      </c>
      <c r="B61" s="4" t="s">
        <v>172</v>
      </c>
      <c r="C61" s="5">
        <v>43717</v>
      </c>
      <c r="D61" s="5">
        <v>43721</v>
      </c>
      <c r="E61" s="5">
        <v>43766</v>
      </c>
      <c r="F61" s="77">
        <v>43966</v>
      </c>
      <c r="G61" s="13">
        <f t="shared" si="3"/>
        <v>45</v>
      </c>
      <c r="H61" s="34">
        <f t="shared" si="4"/>
        <v>49</v>
      </c>
      <c r="I61" t="s">
        <v>173</v>
      </c>
      <c r="J61">
        <v>128</v>
      </c>
      <c r="K61">
        <v>66</v>
      </c>
    </row>
    <row r="62" spans="1:13">
      <c r="A62" s="66">
        <v>31</v>
      </c>
      <c r="B62" s="4" t="s">
        <v>174</v>
      </c>
      <c r="C62" s="5">
        <v>43725</v>
      </c>
      <c r="D62" s="5">
        <v>43741</v>
      </c>
      <c r="E62" s="5">
        <v>43801</v>
      </c>
      <c r="F62" s="77">
        <v>44085</v>
      </c>
      <c r="G62" s="13">
        <f t="shared" si="3"/>
        <v>60</v>
      </c>
      <c r="H62" s="34">
        <f t="shared" si="4"/>
        <v>76</v>
      </c>
      <c r="I62" t="s">
        <v>175</v>
      </c>
      <c r="J62">
        <v>151</v>
      </c>
      <c r="K62">
        <v>88</v>
      </c>
    </row>
    <row r="63" spans="1:13">
      <c r="A63" s="66">
        <v>32</v>
      </c>
      <c r="B63" s="4" t="s">
        <v>176</v>
      </c>
      <c r="C63" s="5">
        <v>43733</v>
      </c>
      <c r="D63" s="5">
        <v>43768</v>
      </c>
      <c r="E63" s="5">
        <v>43829</v>
      </c>
      <c r="F63" s="77">
        <v>44090</v>
      </c>
      <c r="G63" s="13">
        <f t="shared" si="3"/>
        <v>61</v>
      </c>
      <c r="H63" s="34">
        <f t="shared" si="4"/>
        <v>96</v>
      </c>
      <c r="I63" t="s">
        <v>177</v>
      </c>
      <c r="J63">
        <v>229</v>
      </c>
      <c r="K63">
        <v>154</v>
      </c>
    </row>
    <row r="64" spans="1:13">
      <c r="A64" s="66">
        <v>33</v>
      </c>
      <c r="B64" s="4" t="s">
        <v>178</v>
      </c>
      <c r="C64" s="5">
        <v>43739</v>
      </c>
      <c r="D64" s="5">
        <v>43749</v>
      </c>
      <c r="E64" s="5">
        <v>43809</v>
      </c>
      <c r="F64" s="77">
        <v>44062</v>
      </c>
      <c r="G64" s="13">
        <f t="shared" si="3"/>
        <v>60</v>
      </c>
      <c r="H64" s="34">
        <f t="shared" si="4"/>
        <v>70</v>
      </c>
      <c r="I64" t="s">
        <v>179</v>
      </c>
      <c r="J64">
        <v>50</v>
      </c>
      <c r="K64">
        <v>22</v>
      </c>
    </row>
    <row r="65" spans="1:13">
      <c r="A65" s="66">
        <v>34</v>
      </c>
      <c r="B65" s="4" t="s">
        <v>180</v>
      </c>
      <c r="C65" s="5">
        <v>43756</v>
      </c>
      <c r="D65" s="5">
        <v>43768</v>
      </c>
      <c r="E65" s="5">
        <v>43798</v>
      </c>
      <c r="F65" s="77">
        <v>44018</v>
      </c>
      <c r="G65" s="13">
        <f t="shared" si="3"/>
        <v>30</v>
      </c>
      <c r="H65" s="34">
        <f t="shared" si="4"/>
        <v>42</v>
      </c>
      <c r="I65" t="s">
        <v>181</v>
      </c>
      <c r="J65">
        <v>56</v>
      </c>
      <c r="K65">
        <v>12</v>
      </c>
    </row>
    <row r="66" spans="1:13">
      <c r="A66" s="66">
        <v>35</v>
      </c>
      <c r="B66" s="4" t="s">
        <v>182</v>
      </c>
      <c r="C66" s="5">
        <v>43762</v>
      </c>
      <c r="D66" s="5">
        <v>43826</v>
      </c>
      <c r="E66" s="5">
        <v>43886</v>
      </c>
      <c r="F66" s="77">
        <v>44482</v>
      </c>
      <c r="G66" s="13">
        <f t="shared" si="3"/>
        <v>60</v>
      </c>
      <c r="H66" s="34">
        <f t="shared" si="4"/>
        <v>124</v>
      </c>
      <c r="I66" s="9" t="s">
        <v>183</v>
      </c>
      <c r="J66">
        <v>168</v>
      </c>
      <c r="K66">
        <v>47</v>
      </c>
    </row>
    <row r="67" spans="1:13">
      <c r="A67" s="66">
        <v>36</v>
      </c>
      <c r="B67" s="4" t="s">
        <v>184</v>
      </c>
      <c r="C67" s="5">
        <v>43773</v>
      </c>
      <c r="D67" s="5">
        <v>43809</v>
      </c>
      <c r="E67" s="5">
        <v>43871</v>
      </c>
      <c r="F67" s="77">
        <v>44187</v>
      </c>
      <c r="G67" s="13">
        <f t="shared" si="3"/>
        <v>62</v>
      </c>
      <c r="H67" s="34">
        <f t="shared" si="4"/>
        <v>98</v>
      </c>
      <c r="I67" t="s">
        <v>185</v>
      </c>
      <c r="J67">
        <v>505</v>
      </c>
      <c r="K67">
        <v>361</v>
      </c>
    </row>
    <row r="68" spans="1:13">
      <c r="A68" s="66">
        <v>37</v>
      </c>
      <c r="B68" s="4" t="s">
        <v>186</v>
      </c>
      <c r="C68" s="5">
        <v>43774</v>
      </c>
      <c r="D68" s="5">
        <v>43803</v>
      </c>
      <c r="E68" s="5">
        <v>43864</v>
      </c>
      <c r="F68" s="77">
        <v>44034</v>
      </c>
      <c r="G68" s="13">
        <f t="shared" si="3"/>
        <v>61</v>
      </c>
      <c r="H68" s="34">
        <f t="shared" si="4"/>
        <v>90</v>
      </c>
      <c r="I68" s="9" t="s">
        <v>187</v>
      </c>
      <c r="J68">
        <v>141</v>
      </c>
      <c r="K68">
        <v>63</v>
      </c>
    </row>
    <row r="69" spans="1:13">
      <c r="A69" s="66">
        <v>38</v>
      </c>
      <c r="B69" s="4" t="s">
        <v>188</v>
      </c>
      <c r="C69" s="5">
        <v>43774</v>
      </c>
      <c r="D69" s="5">
        <v>43803</v>
      </c>
      <c r="E69" s="5">
        <v>43864</v>
      </c>
      <c r="F69" s="77">
        <v>44097</v>
      </c>
      <c r="G69" s="13">
        <f t="shared" si="3"/>
        <v>61</v>
      </c>
      <c r="H69" s="34">
        <f t="shared" si="4"/>
        <v>90</v>
      </c>
      <c r="I69" t="s">
        <v>189</v>
      </c>
      <c r="J69">
        <v>179</v>
      </c>
      <c r="K69">
        <v>18</v>
      </c>
    </row>
    <row r="70" spans="1:13" ht="42.75">
      <c r="A70" s="66">
        <v>39</v>
      </c>
      <c r="B70" s="4" t="s">
        <v>190</v>
      </c>
      <c r="C70" s="5">
        <v>43794</v>
      </c>
      <c r="D70" s="5">
        <v>43854</v>
      </c>
      <c r="E70" s="5">
        <v>43914</v>
      </c>
      <c r="F70" s="77">
        <v>44137</v>
      </c>
      <c r="G70" s="13">
        <f t="shared" si="3"/>
        <v>60</v>
      </c>
      <c r="H70" s="34">
        <f t="shared" si="4"/>
        <v>120</v>
      </c>
      <c r="I70" t="s">
        <v>80</v>
      </c>
      <c r="J70">
        <v>456</v>
      </c>
      <c r="K70">
        <v>259</v>
      </c>
    </row>
    <row r="71" spans="1:13">
      <c r="A71" s="66">
        <v>40</v>
      </c>
      <c r="B71" s="4" t="s">
        <v>77</v>
      </c>
      <c r="C71" s="5">
        <v>43817</v>
      </c>
      <c r="D71" s="5">
        <v>43845</v>
      </c>
      <c r="E71" s="5">
        <v>43916</v>
      </c>
      <c r="F71" s="77">
        <v>44181</v>
      </c>
      <c r="G71" s="13">
        <f t="shared" si="3"/>
        <v>71</v>
      </c>
      <c r="H71" s="34">
        <f t="shared" si="4"/>
        <v>99</v>
      </c>
      <c r="I71" t="s">
        <v>191</v>
      </c>
      <c r="J71">
        <v>197</v>
      </c>
      <c r="K71">
        <v>98</v>
      </c>
    </row>
    <row r="72" spans="1:13">
      <c r="A72" s="66">
        <v>41</v>
      </c>
      <c r="B72" s="4" t="s">
        <v>192</v>
      </c>
      <c r="C72" s="5">
        <v>43817</v>
      </c>
      <c r="D72" s="5">
        <v>43845</v>
      </c>
      <c r="E72" s="5">
        <f>D72+60</f>
        <v>43905</v>
      </c>
      <c r="F72" s="77">
        <v>44069</v>
      </c>
      <c r="G72" s="13">
        <f t="shared" si="3"/>
        <v>60</v>
      </c>
      <c r="H72" s="34">
        <f t="shared" si="4"/>
        <v>88</v>
      </c>
      <c r="I72" t="s">
        <v>193</v>
      </c>
      <c r="J72">
        <v>153</v>
      </c>
      <c r="K72">
        <v>72</v>
      </c>
    </row>
    <row r="73" spans="1:13">
      <c r="A73" s="67">
        <v>42</v>
      </c>
      <c r="B73" s="10" t="s">
        <v>194</v>
      </c>
      <c r="C73" s="11">
        <v>43829</v>
      </c>
      <c r="D73" s="11">
        <v>43845</v>
      </c>
      <c r="E73" s="11">
        <v>43906</v>
      </c>
      <c r="F73" s="78">
        <v>44120</v>
      </c>
      <c r="G73" s="19">
        <f t="shared" si="3"/>
        <v>61</v>
      </c>
      <c r="H73" s="35">
        <f t="shared" si="4"/>
        <v>77</v>
      </c>
      <c r="I73" s="84" t="s">
        <v>195</v>
      </c>
      <c r="J73" s="1">
        <v>86</v>
      </c>
      <c r="K73" s="1">
        <v>35</v>
      </c>
    </row>
    <row r="74" spans="1:13" ht="15">
      <c r="A74" s="100"/>
      <c r="B74" s="14" t="s">
        <v>30</v>
      </c>
      <c r="E74" s="14"/>
      <c r="F74" s="14" t="s">
        <v>31</v>
      </c>
      <c r="G74" s="20">
        <f>AVERAGE(G53:G73)</f>
        <v>55.666666666666664</v>
      </c>
      <c r="H74" s="37">
        <f>AVERAGE(H53:H73)</f>
        <v>79.523809523809518</v>
      </c>
      <c r="I74" s="199"/>
      <c r="J74" s="13">
        <f>SUM(J53:J73)</f>
        <v>4522</v>
      </c>
      <c r="K74" s="13">
        <f>SUM(K53:K73)</f>
        <v>1978</v>
      </c>
      <c r="M74" s="21"/>
    </row>
    <row r="75" spans="1:13" ht="15">
      <c r="A75" s="40">
        <v>2020</v>
      </c>
      <c r="B75" s="40"/>
      <c r="F75" s="8"/>
      <c r="H75" s="34"/>
    </row>
    <row r="76" spans="1:13">
      <c r="A76" s="66">
        <v>43</v>
      </c>
      <c r="B76" s="4" t="s">
        <v>196</v>
      </c>
      <c r="C76" s="5">
        <v>43860</v>
      </c>
      <c r="D76" s="5">
        <v>43889</v>
      </c>
      <c r="E76" s="5">
        <v>43949</v>
      </c>
      <c r="F76" s="77">
        <v>44154</v>
      </c>
      <c r="G76">
        <f t="shared" ref="G76:G88" si="5">E76-D76</f>
        <v>60</v>
      </c>
      <c r="H76" s="34">
        <f t="shared" ref="H76:H88" si="6">E76-C76</f>
        <v>89</v>
      </c>
      <c r="I76" t="s">
        <v>197</v>
      </c>
      <c r="J76">
        <v>196</v>
      </c>
      <c r="K76">
        <v>87</v>
      </c>
    </row>
    <row r="77" spans="1:13" ht="28.5">
      <c r="A77" s="66">
        <v>44</v>
      </c>
      <c r="B77" s="4" t="s">
        <v>136</v>
      </c>
      <c r="C77" s="5">
        <v>43860</v>
      </c>
      <c r="D77" s="5">
        <v>43889</v>
      </c>
      <c r="E77" s="5">
        <v>43922</v>
      </c>
      <c r="F77" s="77">
        <v>44007</v>
      </c>
      <c r="G77">
        <f t="shared" si="5"/>
        <v>33</v>
      </c>
      <c r="H77" s="34">
        <f t="shared" si="6"/>
        <v>62</v>
      </c>
      <c r="I77" t="s">
        <v>198</v>
      </c>
      <c r="J77">
        <v>345</v>
      </c>
      <c r="K77">
        <v>6</v>
      </c>
    </row>
    <row r="78" spans="1:13">
      <c r="A78" s="66">
        <v>45</v>
      </c>
      <c r="B78" s="4" t="s">
        <v>199</v>
      </c>
      <c r="C78" s="5">
        <v>43875</v>
      </c>
      <c r="D78" s="5">
        <v>43914</v>
      </c>
      <c r="E78" s="5">
        <v>43977</v>
      </c>
      <c r="F78" s="77">
        <v>44174</v>
      </c>
      <c r="G78">
        <f t="shared" si="5"/>
        <v>63</v>
      </c>
      <c r="H78" s="34">
        <f t="shared" si="6"/>
        <v>102</v>
      </c>
      <c r="I78" t="s">
        <v>200</v>
      </c>
      <c r="J78">
        <v>595</v>
      </c>
      <c r="K78">
        <v>297</v>
      </c>
    </row>
    <row r="79" spans="1:13">
      <c r="A79" s="66">
        <v>46</v>
      </c>
      <c r="B79" s="4" t="s">
        <v>201</v>
      </c>
      <c r="C79" s="5">
        <v>43894</v>
      </c>
      <c r="D79" s="5">
        <v>43921</v>
      </c>
      <c r="E79" s="5">
        <v>43983</v>
      </c>
      <c r="F79" s="77">
        <v>44137</v>
      </c>
      <c r="G79">
        <f t="shared" si="5"/>
        <v>62</v>
      </c>
      <c r="H79" s="34">
        <f t="shared" si="6"/>
        <v>89</v>
      </c>
      <c r="I79" t="s">
        <v>202</v>
      </c>
      <c r="J79">
        <v>341</v>
      </c>
      <c r="K79">
        <v>123</v>
      </c>
    </row>
    <row r="80" spans="1:13">
      <c r="A80" s="66">
        <v>47</v>
      </c>
      <c r="B80" s="4" t="s">
        <v>203</v>
      </c>
      <c r="C80" s="5">
        <v>43942</v>
      </c>
      <c r="D80" s="5">
        <v>43964</v>
      </c>
      <c r="E80" s="5">
        <v>44033</v>
      </c>
      <c r="F80" s="77">
        <v>44168</v>
      </c>
      <c r="G80">
        <f t="shared" si="5"/>
        <v>69</v>
      </c>
      <c r="H80" s="34">
        <f t="shared" si="6"/>
        <v>91</v>
      </c>
      <c r="I80" t="s">
        <v>204</v>
      </c>
      <c r="J80">
        <v>140</v>
      </c>
      <c r="K80">
        <v>73</v>
      </c>
    </row>
    <row r="81" spans="1:13">
      <c r="A81" s="66">
        <v>48</v>
      </c>
      <c r="B81" s="4" t="s">
        <v>205</v>
      </c>
      <c r="C81" s="5">
        <v>44022</v>
      </c>
      <c r="D81" s="5">
        <v>44043</v>
      </c>
      <c r="E81" s="5">
        <v>44103</v>
      </c>
      <c r="F81" s="77" t="s">
        <v>538</v>
      </c>
      <c r="G81">
        <f t="shared" si="5"/>
        <v>60</v>
      </c>
      <c r="H81" s="34">
        <f t="shared" si="6"/>
        <v>81</v>
      </c>
      <c r="I81" t="s">
        <v>206</v>
      </c>
      <c r="J81">
        <v>53</v>
      </c>
      <c r="K81">
        <v>13</v>
      </c>
    </row>
    <row r="82" spans="1:13" ht="28.5">
      <c r="A82" s="66">
        <v>49</v>
      </c>
      <c r="B82" s="4" t="s">
        <v>207</v>
      </c>
      <c r="C82" s="5">
        <v>44048</v>
      </c>
      <c r="D82" s="5">
        <v>44140</v>
      </c>
      <c r="E82" s="5">
        <v>44200</v>
      </c>
      <c r="F82" s="77">
        <v>44860</v>
      </c>
      <c r="G82">
        <f t="shared" si="5"/>
        <v>60</v>
      </c>
      <c r="H82" s="34">
        <f t="shared" si="6"/>
        <v>152</v>
      </c>
      <c r="I82" t="s">
        <v>208</v>
      </c>
      <c r="J82">
        <v>645</v>
      </c>
      <c r="K82">
        <v>293</v>
      </c>
    </row>
    <row r="83" spans="1:13">
      <c r="A83" s="66">
        <v>50</v>
      </c>
      <c r="B83" s="4" t="s">
        <v>209</v>
      </c>
      <c r="C83" s="5">
        <v>44064</v>
      </c>
      <c r="D83" s="5">
        <v>44120</v>
      </c>
      <c r="E83" s="5">
        <v>44165</v>
      </c>
      <c r="F83" s="77" t="s">
        <v>538</v>
      </c>
      <c r="G83">
        <f t="shared" si="5"/>
        <v>45</v>
      </c>
      <c r="H83" s="34">
        <f t="shared" si="6"/>
        <v>101</v>
      </c>
      <c r="I83" t="s">
        <v>210</v>
      </c>
      <c r="J83">
        <v>438</v>
      </c>
      <c r="K83">
        <v>219</v>
      </c>
    </row>
    <row r="84" spans="1:13">
      <c r="A84" s="66">
        <v>51</v>
      </c>
      <c r="B84" s="4" t="s">
        <v>211</v>
      </c>
      <c r="C84" s="5">
        <v>44064</v>
      </c>
      <c r="D84" s="5">
        <v>44091</v>
      </c>
      <c r="E84" s="5">
        <v>44123</v>
      </c>
      <c r="F84" s="77">
        <v>44176</v>
      </c>
      <c r="G84">
        <f t="shared" si="5"/>
        <v>32</v>
      </c>
      <c r="H84" s="34">
        <f t="shared" si="6"/>
        <v>59</v>
      </c>
      <c r="I84" t="s">
        <v>212</v>
      </c>
      <c r="J84">
        <v>20</v>
      </c>
      <c r="K84">
        <v>0</v>
      </c>
    </row>
    <row r="85" spans="1:13" ht="28.5">
      <c r="A85" s="66">
        <v>52</v>
      </c>
      <c r="B85" s="4" t="s">
        <v>213</v>
      </c>
      <c r="C85" s="5">
        <v>44102</v>
      </c>
      <c r="D85" s="5">
        <v>44196</v>
      </c>
      <c r="E85" s="5">
        <v>44256</v>
      </c>
      <c r="F85" s="77" t="s">
        <v>538</v>
      </c>
      <c r="G85">
        <f t="shared" si="5"/>
        <v>60</v>
      </c>
      <c r="H85" s="34">
        <f t="shared" si="6"/>
        <v>154</v>
      </c>
      <c r="I85" t="s">
        <v>214</v>
      </c>
      <c r="J85">
        <v>471</v>
      </c>
      <c r="K85">
        <v>211</v>
      </c>
    </row>
    <row r="86" spans="1:13">
      <c r="A86" s="66">
        <v>53</v>
      </c>
      <c r="B86" s="4" t="s">
        <v>215</v>
      </c>
      <c r="C86" s="5">
        <v>44159</v>
      </c>
      <c r="D86" s="5">
        <v>44176</v>
      </c>
      <c r="E86" s="5">
        <v>44236</v>
      </c>
      <c r="F86" s="77" t="s">
        <v>538</v>
      </c>
      <c r="G86">
        <f t="shared" si="5"/>
        <v>60</v>
      </c>
      <c r="H86" s="34">
        <f t="shared" si="6"/>
        <v>77</v>
      </c>
      <c r="I86" t="s">
        <v>216</v>
      </c>
      <c r="J86">
        <v>139</v>
      </c>
      <c r="K86">
        <v>98</v>
      </c>
    </row>
    <row r="87" spans="1:13">
      <c r="A87" s="66">
        <v>54</v>
      </c>
      <c r="B87" s="4" t="s">
        <v>217</v>
      </c>
      <c r="C87" s="5">
        <v>44159</v>
      </c>
      <c r="D87" s="5">
        <v>44176</v>
      </c>
      <c r="E87" s="5">
        <v>44236</v>
      </c>
      <c r="F87" s="77" t="s">
        <v>538</v>
      </c>
      <c r="G87">
        <f t="shared" si="5"/>
        <v>60</v>
      </c>
      <c r="H87" s="34">
        <f t="shared" si="6"/>
        <v>77</v>
      </c>
      <c r="I87" t="s">
        <v>218</v>
      </c>
      <c r="J87">
        <v>92</v>
      </c>
      <c r="K87">
        <v>45</v>
      </c>
    </row>
    <row r="88" spans="1:13">
      <c r="A88" s="67">
        <v>55</v>
      </c>
      <c r="B88" s="10" t="s">
        <v>219</v>
      </c>
      <c r="C88" s="11">
        <v>44187</v>
      </c>
      <c r="D88" s="11">
        <v>44215</v>
      </c>
      <c r="E88" s="11">
        <v>44277</v>
      </c>
      <c r="F88" s="78">
        <v>44714</v>
      </c>
      <c r="G88" s="1">
        <f t="shared" si="5"/>
        <v>62</v>
      </c>
      <c r="H88" s="35">
        <f t="shared" si="6"/>
        <v>90</v>
      </c>
      <c r="I88" s="84" t="s">
        <v>220</v>
      </c>
      <c r="J88" s="1">
        <v>83</v>
      </c>
      <c r="K88" s="1">
        <v>39</v>
      </c>
    </row>
    <row r="89" spans="1:13" ht="14.25" customHeight="1">
      <c r="A89" s="100"/>
      <c r="B89" s="14"/>
      <c r="E89" s="17"/>
      <c r="F89" s="14" t="s">
        <v>31</v>
      </c>
      <c r="G89" s="20">
        <f>AVERAGE(G76:G88)</f>
        <v>55.846153846153847</v>
      </c>
      <c r="H89" s="13">
        <f>AVERAGE(H76:H88)</f>
        <v>94.15384615384616</v>
      </c>
      <c r="I89" s="200" t="s">
        <v>30</v>
      </c>
      <c r="J89" s="21">
        <f>SUM(J76:J88)</f>
        <v>3558</v>
      </c>
      <c r="K89" s="21">
        <f>SUM(K76:K88)</f>
        <v>1504</v>
      </c>
      <c r="M89" s="21"/>
    </row>
    <row r="90" spans="1:13" ht="16.5" customHeight="1">
      <c r="B90" s="12"/>
      <c r="C90" s="15"/>
      <c r="D90" s="15"/>
      <c r="G90" s="17"/>
      <c r="I90" s="20"/>
    </row>
    <row r="91" spans="1:13">
      <c r="I91" s="20"/>
    </row>
    <row r="92" spans="1:13" ht="15">
      <c r="B92" s="143"/>
    </row>
    <row r="94" spans="1:13">
      <c r="B94" s="185"/>
      <c r="C94" s="8"/>
      <c r="D94" s="297"/>
    </row>
    <row r="95" spans="1:13">
      <c r="B95" s="185"/>
      <c r="D95" s="297"/>
    </row>
    <row r="96" spans="1:13">
      <c r="B96" s="185"/>
      <c r="D96" s="297"/>
    </row>
    <row r="97" spans="2:9">
      <c r="B97" s="185"/>
      <c r="D97" s="297"/>
    </row>
    <row r="98" spans="2:9">
      <c r="B98" s="185"/>
      <c r="D98" s="297"/>
      <c r="I98" s="20"/>
    </row>
    <row r="99" spans="2:9">
      <c r="B99" s="4"/>
      <c r="C99" s="21"/>
      <c r="I99" s="20"/>
    </row>
    <row r="100" spans="2:9">
      <c r="B100" s="4"/>
      <c r="C100" s="206"/>
    </row>
    <row r="101" spans="2:9">
      <c r="C101" s="15"/>
    </row>
    <row r="102" spans="2:9">
      <c r="C102" s="15"/>
    </row>
    <row r="103" spans="2:9">
      <c r="C103" s="15"/>
    </row>
    <row r="104" spans="2:9">
      <c r="C104" s="15"/>
    </row>
    <row r="105" spans="2:9">
      <c r="C105" s="20"/>
      <c r="D105" s="21"/>
    </row>
    <row r="106" spans="2:9">
      <c r="C106" s="15"/>
    </row>
  </sheetData>
  <mergeCells count="20">
    <mergeCell ref="D94:D95"/>
    <mergeCell ref="D96:D98"/>
    <mergeCell ref="D2:G2"/>
    <mergeCell ref="E3:F3"/>
    <mergeCell ref="E4:F4"/>
    <mergeCell ref="D7:D9"/>
    <mergeCell ref="D10:D12"/>
    <mergeCell ref="J24:J25"/>
    <mergeCell ref="K24:K25"/>
    <mergeCell ref="N24:N25"/>
    <mergeCell ref="I24:I25"/>
    <mergeCell ref="A24:A25"/>
    <mergeCell ref="C24:C25"/>
    <mergeCell ref="D24:D25"/>
    <mergeCell ref="E24:E25"/>
    <mergeCell ref="F24:F25"/>
    <mergeCell ref="G24:G25"/>
    <mergeCell ref="H24:H25"/>
    <mergeCell ref="L24:L25"/>
    <mergeCell ref="M24:M25"/>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02EDA-E2C5-4067-9EF3-0427AFB22EE5}">
  <dimension ref="A1:H119"/>
  <sheetViews>
    <sheetView zoomScale="85" zoomScaleNormal="85" workbookViewId="0"/>
  </sheetViews>
  <sheetFormatPr defaultRowHeight="14.25"/>
  <cols>
    <col min="1" max="1" width="3.375" customWidth="1"/>
    <col min="2" max="2" width="60.75" customWidth="1"/>
    <col min="3" max="3" width="20.5" style="27" customWidth="1"/>
    <col min="4" max="4" width="19" style="27" customWidth="1"/>
    <col min="5" max="5" width="21.875" customWidth="1"/>
    <col min="6" max="6" width="26.75" customWidth="1"/>
    <col min="7" max="7" width="27.125" customWidth="1"/>
    <col min="8" max="8" width="27.625" customWidth="1"/>
    <col min="9" max="9" width="14.75" customWidth="1"/>
  </cols>
  <sheetData>
    <row r="1" spans="1:8">
      <c r="D1" s="222"/>
      <c r="E1" s="286" t="s">
        <v>356</v>
      </c>
      <c r="F1" s="288"/>
    </row>
    <row r="2" spans="1:8" ht="16.5" customHeight="1">
      <c r="E2" s="224"/>
      <c r="F2" s="225" t="s">
        <v>622</v>
      </c>
      <c r="G2" s="84"/>
    </row>
    <row r="3" spans="1:8" ht="28.5">
      <c r="E3" s="223"/>
      <c r="F3" s="226" t="s">
        <v>621</v>
      </c>
    </row>
    <row r="5" spans="1:8">
      <c r="A5" s="238"/>
      <c r="B5" s="227" t="s">
        <v>589</v>
      </c>
      <c r="C5" s="220" t="s">
        <v>616</v>
      </c>
      <c r="D5" s="221" t="s">
        <v>617</v>
      </c>
      <c r="E5" s="221" t="s">
        <v>11</v>
      </c>
      <c r="F5" s="242" t="s">
        <v>636</v>
      </c>
      <c r="G5" s="243" t="s">
        <v>594</v>
      </c>
      <c r="H5" s="243" t="s">
        <v>637</v>
      </c>
    </row>
    <row r="6" spans="1:8" ht="15">
      <c r="A6" s="66">
        <v>1</v>
      </c>
      <c r="B6" s="239" t="s">
        <v>638</v>
      </c>
      <c r="C6" s="228">
        <v>42859</v>
      </c>
      <c r="D6" s="229"/>
      <c r="E6" s="100"/>
      <c r="F6" s="230"/>
      <c r="G6" s="230"/>
      <c r="H6" s="231"/>
    </row>
    <row r="7" spans="1:8" ht="15">
      <c r="A7" s="66">
        <v>2</v>
      </c>
      <c r="B7" s="240" t="s">
        <v>590</v>
      </c>
      <c r="C7" s="219">
        <v>42922</v>
      </c>
      <c r="D7" s="232"/>
      <c r="F7" s="195"/>
      <c r="G7" s="195"/>
      <c r="H7" s="233"/>
    </row>
    <row r="8" spans="1:8" ht="15">
      <c r="A8" s="66">
        <v>3</v>
      </c>
      <c r="B8" s="240" t="s">
        <v>590</v>
      </c>
      <c r="C8" s="219">
        <v>42991</v>
      </c>
      <c r="D8" s="232"/>
      <c r="F8" s="195"/>
      <c r="G8" s="195"/>
      <c r="H8" s="233"/>
    </row>
    <row r="9" spans="1:8" ht="15">
      <c r="A9" s="66">
        <v>4</v>
      </c>
      <c r="B9" s="240" t="s">
        <v>116</v>
      </c>
      <c r="C9" s="219">
        <v>43032</v>
      </c>
      <c r="D9" s="219">
        <v>42930</v>
      </c>
      <c r="E9" t="s">
        <v>117</v>
      </c>
      <c r="F9" s="195" t="s">
        <v>618</v>
      </c>
      <c r="G9" s="195"/>
      <c r="H9" s="233"/>
    </row>
    <row r="10" spans="1:8" ht="15">
      <c r="A10" s="66">
        <v>5</v>
      </c>
      <c r="B10" s="240" t="s">
        <v>590</v>
      </c>
      <c r="C10" s="219">
        <v>43077</v>
      </c>
      <c r="D10" s="232"/>
      <c r="F10" s="195"/>
      <c r="G10" s="195"/>
      <c r="H10" s="233"/>
    </row>
    <row r="11" spans="1:8" ht="15">
      <c r="A11" s="66">
        <v>6</v>
      </c>
      <c r="B11" s="240" t="s">
        <v>58</v>
      </c>
      <c r="C11" s="219">
        <v>43077</v>
      </c>
      <c r="D11" s="219">
        <v>42144</v>
      </c>
      <c r="E11" s="255" t="s">
        <v>59</v>
      </c>
      <c r="F11" s="195"/>
      <c r="G11" s="195" t="s">
        <v>618</v>
      </c>
      <c r="H11" s="233"/>
    </row>
    <row r="12" spans="1:8" ht="29.25">
      <c r="A12" s="66">
        <v>7</v>
      </c>
      <c r="B12" s="240" t="s">
        <v>639</v>
      </c>
      <c r="C12" s="219">
        <v>43105</v>
      </c>
      <c r="D12" s="219">
        <v>41890</v>
      </c>
      <c r="E12" s="255" t="s">
        <v>45</v>
      </c>
      <c r="F12" s="195"/>
      <c r="G12" s="195" t="s">
        <v>618</v>
      </c>
      <c r="H12" s="233"/>
    </row>
    <row r="13" spans="1:8" ht="29.25">
      <c r="A13" s="66">
        <v>8</v>
      </c>
      <c r="B13" s="240" t="s">
        <v>640</v>
      </c>
      <c r="C13" s="219">
        <v>43105</v>
      </c>
      <c r="D13" s="219">
        <v>42858</v>
      </c>
      <c r="E13" s="256" t="s">
        <v>641</v>
      </c>
      <c r="F13" s="195"/>
      <c r="G13" s="195"/>
      <c r="H13" s="233"/>
    </row>
    <row r="14" spans="1:8" ht="29.25">
      <c r="A14" s="66">
        <v>9</v>
      </c>
      <c r="B14" s="240" t="s">
        <v>642</v>
      </c>
      <c r="C14" s="219">
        <v>43124</v>
      </c>
      <c r="D14" s="232"/>
      <c r="F14" s="195"/>
      <c r="G14" s="195"/>
      <c r="H14" s="233"/>
    </row>
    <row r="15" spans="1:8" ht="15">
      <c r="A15" s="66">
        <v>10</v>
      </c>
      <c r="B15" s="240" t="s">
        <v>590</v>
      </c>
      <c r="C15" s="219">
        <v>43167</v>
      </c>
      <c r="D15" s="232"/>
      <c r="F15" s="195"/>
      <c r="G15" s="195"/>
      <c r="H15" s="233"/>
    </row>
    <row r="16" spans="1:8" ht="15">
      <c r="A16" s="66">
        <v>11</v>
      </c>
      <c r="B16" s="240" t="s">
        <v>590</v>
      </c>
      <c r="C16" s="219">
        <v>43167</v>
      </c>
      <c r="D16" s="232"/>
      <c r="F16" s="195"/>
      <c r="G16" s="195"/>
      <c r="H16" s="233"/>
    </row>
    <row r="17" spans="1:8" ht="29.25">
      <c r="A17" s="66">
        <v>12</v>
      </c>
      <c r="B17" s="240" t="s">
        <v>643</v>
      </c>
      <c r="C17" s="219">
        <v>43215</v>
      </c>
      <c r="D17" s="257"/>
      <c r="E17" s="255" t="s">
        <v>644</v>
      </c>
      <c r="F17" s="195"/>
      <c r="G17" s="195"/>
      <c r="H17" s="233"/>
    </row>
    <row r="18" spans="1:8" ht="29.25">
      <c r="A18" s="66">
        <v>13</v>
      </c>
      <c r="B18" s="240" t="s">
        <v>645</v>
      </c>
      <c r="C18" s="219">
        <v>43244</v>
      </c>
      <c r="D18" s="232"/>
      <c r="F18" s="195"/>
      <c r="G18" s="195"/>
      <c r="H18" s="233"/>
    </row>
    <row r="19" spans="1:8" ht="29.25">
      <c r="A19" s="66">
        <v>14</v>
      </c>
      <c r="B19" s="240" t="s">
        <v>646</v>
      </c>
      <c r="C19" s="219">
        <v>43256</v>
      </c>
      <c r="D19" s="219">
        <v>42144</v>
      </c>
      <c r="E19" s="255" t="s">
        <v>59</v>
      </c>
      <c r="F19" s="195"/>
      <c r="G19" s="195" t="s">
        <v>618</v>
      </c>
      <c r="H19" s="233"/>
    </row>
    <row r="20" spans="1:8" ht="29.25">
      <c r="A20" s="66">
        <v>15</v>
      </c>
      <c r="B20" s="240" t="s">
        <v>647</v>
      </c>
      <c r="C20" s="219">
        <v>43276</v>
      </c>
      <c r="D20" s="219">
        <v>43090</v>
      </c>
      <c r="E20" s="255" t="s">
        <v>121</v>
      </c>
      <c r="F20" s="195" t="s">
        <v>618</v>
      </c>
      <c r="G20" s="195"/>
      <c r="H20" s="233"/>
    </row>
    <row r="21" spans="1:8" ht="15">
      <c r="A21" s="66">
        <v>16</v>
      </c>
      <c r="B21" s="240" t="s">
        <v>122</v>
      </c>
      <c r="C21" s="219">
        <v>43279</v>
      </c>
      <c r="D21" s="219">
        <v>43173</v>
      </c>
      <c r="E21" s="255" t="s">
        <v>123</v>
      </c>
      <c r="F21" s="195"/>
      <c r="G21" s="195"/>
      <c r="H21" s="233"/>
    </row>
    <row r="22" spans="1:8" ht="15">
      <c r="A22" s="66">
        <v>17</v>
      </c>
      <c r="B22" s="240" t="s">
        <v>648</v>
      </c>
      <c r="C22" s="219">
        <v>43279</v>
      </c>
      <c r="D22" s="219">
        <v>42795</v>
      </c>
      <c r="E22" s="255" t="s">
        <v>649</v>
      </c>
      <c r="F22" s="195"/>
      <c r="G22" s="195"/>
      <c r="H22" s="233"/>
    </row>
    <row r="23" spans="1:8" ht="15">
      <c r="A23" s="66">
        <v>18</v>
      </c>
      <c r="B23" s="240" t="s">
        <v>650</v>
      </c>
      <c r="C23" s="219">
        <v>43279</v>
      </c>
      <c r="D23" s="219">
        <v>42548</v>
      </c>
      <c r="E23" s="258" t="s">
        <v>93</v>
      </c>
      <c r="F23" s="195"/>
      <c r="G23" s="195" t="s">
        <v>618</v>
      </c>
      <c r="H23" s="233"/>
    </row>
    <row r="24" spans="1:8" ht="15">
      <c r="A24" s="66">
        <v>19</v>
      </c>
      <c r="B24" s="240" t="s">
        <v>590</v>
      </c>
      <c r="C24" s="219">
        <v>43291</v>
      </c>
      <c r="D24" s="232"/>
      <c r="F24" s="195"/>
      <c r="G24" s="195"/>
      <c r="H24" s="233"/>
    </row>
    <row r="25" spans="1:8" ht="15">
      <c r="A25" s="66">
        <v>20</v>
      </c>
      <c r="B25" s="240" t="s">
        <v>75</v>
      </c>
      <c r="C25" s="219">
        <v>43299</v>
      </c>
      <c r="D25" s="219">
        <v>42326</v>
      </c>
      <c r="E25" s="255" t="s">
        <v>76</v>
      </c>
      <c r="F25" s="195"/>
      <c r="G25" s="195" t="s">
        <v>618</v>
      </c>
      <c r="H25" s="233"/>
    </row>
    <row r="26" spans="1:8" ht="15">
      <c r="A26" s="66">
        <v>21</v>
      </c>
      <c r="B26" s="240" t="s">
        <v>651</v>
      </c>
      <c r="C26" s="219">
        <v>43299</v>
      </c>
      <c r="D26" s="232"/>
      <c r="E26" s="255" t="s">
        <v>652</v>
      </c>
      <c r="F26" s="195"/>
      <c r="G26" s="195"/>
      <c r="H26" s="233"/>
    </row>
    <row r="27" spans="1:8" ht="15">
      <c r="A27" s="66">
        <v>22</v>
      </c>
      <c r="B27" s="240" t="s">
        <v>98</v>
      </c>
      <c r="C27" s="219">
        <v>43329</v>
      </c>
      <c r="D27" s="219">
        <v>42564</v>
      </c>
      <c r="E27" s="255" t="s">
        <v>99</v>
      </c>
      <c r="F27" s="195"/>
      <c r="G27" s="195" t="s">
        <v>618</v>
      </c>
      <c r="H27" s="233"/>
    </row>
    <row r="28" spans="1:8" ht="15">
      <c r="A28" s="66">
        <v>23</v>
      </c>
      <c r="B28" s="240" t="s">
        <v>653</v>
      </c>
      <c r="C28" s="219">
        <v>43332</v>
      </c>
      <c r="D28" s="219">
        <v>42795</v>
      </c>
      <c r="E28" s="255" t="s">
        <v>654</v>
      </c>
      <c r="F28" s="195"/>
      <c r="G28" s="195"/>
      <c r="H28" s="233"/>
    </row>
    <row r="29" spans="1:8" ht="15">
      <c r="A29" s="66">
        <v>24</v>
      </c>
      <c r="B29" s="240" t="s">
        <v>655</v>
      </c>
      <c r="C29" s="219">
        <v>43334</v>
      </c>
      <c r="D29" s="232"/>
      <c r="F29" s="195"/>
      <c r="G29" s="195"/>
      <c r="H29" s="233"/>
    </row>
    <row r="30" spans="1:8" ht="15">
      <c r="A30" s="66">
        <v>25</v>
      </c>
      <c r="B30" s="240" t="s">
        <v>656</v>
      </c>
      <c r="C30" s="219">
        <v>43374</v>
      </c>
      <c r="D30" s="232"/>
      <c r="F30" s="195"/>
      <c r="G30" s="195"/>
      <c r="H30" s="233"/>
    </row>
    <row r="31" spans="1:8" ht="15">
      <c r="A31" s="66">
        <v>26</v>
      </c>
      <c r="B31" s="240" t="s">
        <v>90</v>
      </c>
      <c r="C31" s="219">
        <v>43404</v>
      </c>
      <c r="D31" s="219">
        <v>42537</v>
      </c>
      <c r="E31" s="255" t="s">
        <v>91</v>
      </c>
      <c r="F31" s="195"/>
      <c r="G31" s="195" t="s">
        <v>618</v>
      </c>
      <c r="H31" s="233"/>
    </row>
    <row r="32" spans="1:8" ht="15">
      <c r="A32" s="66">
        <v>27</v>
      </c>
      <c r="B32" s="240" t="s">
        <v>96</v>
      </c>
      <c r="C32" s="219">
        <v>43406</v>
      </c>
      <c r="D32" s="219">
        <v>42564</v>
      </c>
      <c r="E32" s="255" t="s">
        <v>97</v>
      </c>
      <c r="F32" s="195"/>
      <c r="G32" s="195" t="s">
        <v>618</v>
      </c>
      <c r="H32" s="233"/>
    </row>
    <row r="33" spans="1:8" ht="15">
      <c r="A33" s="66">
        <v>28</v>
      </c>
      <c r="B33" s="240" t="s">
        <v>75</v>
      </c>
      <c r="C33" s="219">
        <v>43410</v>
      </c>
      <c r="D33" s="219">
        <v>42326</v>
      </c>
      <c r="E33" s="258" t="s">
        <v>657</v>
      </c>
      <c r="F33" s="195"/>
      <c r="G33" s="195" t="s">
        <v>618</v>
      </c>
      <c r="H33" s="233"/>
    </row>
    <row r="34" spans="1:8" ht="15">
      <c r="A34" s="66">
        <v>29</v>
      </c>
      <c r="B34" s="240" t="s">
        <v>58</v>
      </c>
      <c r="C34" s="219">
        <v>43433</v>
      </c>
      <c r="D34" s="219">
        <v>42144</v>
      </c>
      <c r="E34" s="255" t="s">
        <v>59</v>
      </c>
      <c r="F34" s="195"/>
      <c r="G34" s="195" t="s">
        <v>618</v>
      </c>
      <c r="H34" s="233"/>
    </row>
    <row r="35" spans="1:8" ht="15">
      <c r="A35" s="66">
        <v>30</v>
      </c>
      <c r="B35" s="240" t="s">
        <v>134</v>
      </c>
      <c r="C35" s="219">
        <v>43434</v>
      </c>
      <c r="D35" s="219">
        <v>43243</v>
      </c>
      <c r="E35" s="256" t="s">
        <v>135</v>
      </c>
      <c r="F35" s="195" t="s">
        <v>618</v>
      </c>
      <c r="G35" s="195"/>
      <c r="H35" s="233"/>
    </row>
    <row r="36" spans="1:8" ht="15">
      <c r="A36" s="66">
        <v>31</v>
      </c>
      <c r="B36" s="240" t="s">
        <v>590</v>
      </c>
      <c r="C36" s="219">
        <v>43448</v>
      </c>
      <c r="D36" s="232"/>
      <c r="F36" s="195"/>
      <c r="G36" s="195"/>
      <c r="H36" s="233"/>
    </row>
    <row r="37" spans="1:8" ht="15">
      <c r="A37" s="66">
        <v>32</v>
      </c>
      <c r="B37" s="240" t="s">
        <v>124</v>
      </c>
      <c r="C37" s="219">
        <v>43453</v>
      </c>
      <c r="D37" s="219">
        <v>43173</v>
      </c>
      <c r="E37" s="255" t="s">
        <v>125</v>
      </c>
      <c r="F37" s="195" t="s">
        <v>618</v>
      </c>
      <c r="G37" s="195"/>
      <c r="H37" s="233"/>
    </row>
    <row r="38" spans="1:8" ht="43.5">
      <c r="A38" s="66">
        <v>33</v>
      </c>
      <c r="B38" s="240" t="s">
        <v>658</v>
      </c>
      <c r="C38" s="219">
        <v>43453</v>
      </c>
      <c r="D38" s="219">
        <v>42221</v>
      </c>
      <c r="E38" s="255" t="s">
        <v>65</v>
      </c>
      <c r="F38" s="195"/>
      <c r="G38" s="195" t="s">
        <v>618</v>
      </c>
      <c r="H38" s="233"/>
    </row>
    <row r="39" spans="1:8" ht="29.25">
      <c r="A39" s="66">
        <v>34</v>
      </c>
      <c r="B39" s="240" t="s">
        <v>659</v>
      </c>
      <c r="C39" s="219">
        <v>43453</v>
      </c>
      <c r="D39" s="232"/>
      <c r="E39" s="255" t="s">
        <v>660</v>
      </c>
      <c r="F39" s="195"/>
      <c r="G39" s="195"/>
      <c r="H39" s="233"/>
    </row>
    <row r="40" spans="1:8" ht="15">
      <c r="A40" s="66">
        <v>35</v>
      </c>
      <c r="B40" s="240" t="s">
        <v>48</v>
      </c>
      <c r="C40" s="219">
        <v>43454</v>
      </c>
      <c r="D40" s="219">
        <v>42044</v>
      </c>
      <c r="E40" t="s">
        <v>49</v>
      </c>
      <c r="F40" s="195"/>
      <c r="G40" s="195" t="s">
        <v>618</v>
      </c>
      <c r="H40" s="233"/>
    </row>
    <row r="41" spans="1:8" ht="15">
      <c r="A41" s="66">
        <v>36</v>
      </c>
      <c r="B41" s="240" t="s">
        <v>590</v>
      </c>
      <c r="C41" s="219">
        <v>43536</v>
      </c>
      <c r="D41" s="219"/>
      <c r="F41" s="195"/>
      <c r="G41" s="195"/>
      <c r="H41" s="233"/>
    </row>
    <row r="42" spans="1:8" ht="15">
      <c r="A42" s="66">
        <v>37</v>
      </c>
      <c r="B42" s="240" t="s">
        <v>118</v>
      </c>
      <c r="C42" s="219">
        <v>43544</v>
      </c>
      <c r="D42" s="219">
        <v>43019</v>
      </c>
      <c r="E42" t="s">
        <v>119</v>
      </c>
      <c r="F42" s="195" t="s">
        <v>618</v>
      </c>
      <c r="G42" s="195"/>
      <c r="H42" s="233"/>
    </row>
    <row r="43" spans="1:8" ht="15">
      <c r="A43" s="66">
        <v>38</v>
      </c>
      <c r="B43" s="240" t="s">
        <v>661</v>
      </c>
      <c r="C43" s="219">
        <v>43552</v>
      </c>
      <c r="D43" s="232"/>
      <c r="F43" s="195"/>
      <c r="G43" s="195"/>
      <c r="H43" s="233"/>
    </row>
    <row r="44" spans="1:8" ht="15">
      <c r="A44" s="66">
        <v>39</v>
      </c>
      <c r="B44" s="240" t="s">
        <v>96</v>
      </c>
      <c r="C44" s="219">
        <v>43579</v>
      </c>
      <c r="D44" s="219">
        <v>42564</v>
      </c>
      <c r="E44" t="s">
        <v>97</v>
      </c>
      <c r="F44" s="195"/>
      <c r="G44" s="195" t="s">
        <v>618</v>
      </c>
      <c r="H44" s="233"/>
    </row>
    <row r="45" spans="1:8" ht="15">
      <c r="A45" s="66">
        <v>40</v>
      </c>
      <c r="B45" s="259" t="s">
        <v>662</v>
      </c>
      <c r="C45" s="219">
        <v>43621</v>
      </c>
      <c r="D45" s="219">
        <v>43208</v>
      </c>
      <c r="E45" s="255" t="s">
        <v>127</v>
      </c>
      <c r="F45" s="195" t="s">
        <v>618</v>
      </c>
      <c r="G45" s="195"/>
      <c r="H45" s="233"/>
    </row>
    <row r="46" spans="1:8" ht="15">
      <c r="A46" s="66">
        <v>41</v>
      </c>
      <c r="B46" s="240" t="s">
        <v>663</v>
      </c>
      <c r="C46" s="219">
        <v>43621</v>
      </c>
      <c r="D46" s="219">
        <v>43208</v>
      </c>
      <c r="E46" s="255" t="s">
        <v>131</v>
      </c>
      <c r="F46" s="195" t="s">
        <v>618</v>
      </c>
      <c r="G46" s="195"/>
      <c r="H46" s="233"/>
    </row>
    <row r="47" spans="1:8" ht="15">
      <c r="A47" s="66">
        <v>42</v>
      </c>
      <c r="B47" s="240" t="s">
        <v>590</v>
      </c>
      <c r="C47" s="219">
        <v>43623</v>
      </c>
      <c r="D47" s="232"/>
      <c r="F47" s="195"/>
      <c r="G47" s="195"/>
      <c r="H47" s="233"/>
    </row>
    <row r="48" spans="1:8" ht="15">
      <c r="A48" s="66">
        <v>43</v>
      </c>
      <c r="B48" s="240" t="s">
        <v>145</v>
      </c>
      <c r="C48" s="219">
        <v>43626</v>
      </c>
      <c r="D48" s="219">
        <v>43363</v>
      </c>
      <c r="E48" s="258" t="s">
        <v>146</v>
      </c>
      <c r="F48" s="195" t="s">
        <v>618</v>
      </c>
      <c r="G48" s="195"/>
      <c r="H48" s="233"/>
    </row>
    <row r="49" spans="1:8" ht="29.25">
      <c r="A49" s="66">
        <v>44</v>
      </c>
      <c r="B49" s="240" t="s">
        <v>664</v>
      </c>
      <c r="C49" s="219">
        <v>43634</v>
      </c>
      <c r="D49" s="219">
        <v>43222</v>
      </c>
      <c r="E49" s="255" t="s">
        <v>133</v>
      </c>
      <c r="F49" s="195" t="s">
        <v>618</v>
      </c>
      <c r="G49" s="195"/>
      <c r="H49" s="233"/>
    </row>
    <row r="50" spans="1:8" ht="43.5">
      <c r="A50" s="66">
        <v>45</v>
      </c>
      <c r="B50" s="240" t="s">
        <v>665</v>
      </c>
      <c r="C50" s="219">
        <v>43637</v>
      </c>
      <c r="D50" s="219">
        <v>43384</v>
      </c>
      <c r="E50" s="255" t="s">
        <v>149</v>
      </c>
      <c r="F50" s="195" t="s">
        <v>618</v>
      </c>
      <c r="G50" s="195"/>
      <c r="H50" s="233"/>
    </row>
    <row r="51" spans="1:8" ht="43.5">
      <c r="A51" s="66">
        <v>46</v>
      </c>
      <c r="B51" s="240" t="s">
        <v>666</v>
      </c>
      <c r="C51" s="219">
        <v>43651</v>
      </c>
      <c r="D51" s="219">
        <v>43455</v>
      </c>
      <c r="E51" s="260" t="s">
        <v>156</v>
      </c>
      <c r="F51" s="195" t="s">
        <v>618</v>
      </c>
      <c r="G51" s="195"/>
      <c r="H51" s="233"/>
    </row>
    <row r="52" spans="1:8" ht="15">
      <c r="A52" s="66">
        <v>47</v>
      </c>
      <c r="B52" s="240" t="s">
        <v>118</v>
      </c>
      <c r="C52" s="219">
        <v>43683</v>
      </c>
      <c r="D52" s="219">
        <v>43019</v>
      </c>
      <c r="E52" s="255" t="s">
        <v>119</v>
      </c>
      <c r="F52" s="195" t="s">
        <v>618</v>
      </c>
      <c r="G52" s="195"/>
      <c r="H52" s="233"/>
    </row>
    <row r="53" spans="1:8" ht="29.25">
      <c r="A53" s="66">
        <v>48</v>
      </c>
      <c r="B53" s="240" t="s">
        <v>147</v>
      </c>
      <c r="C53" s="219">
        <v>43684</v>
      </c>
      <c r="D53" s="219">
        <v>43369</v>
      </c>
      <c r="E53" s="258" t="s">
        <v>148</v>
      </c>
      <c r="F53" s="195" t="s">
        <v>618</v>
      </c>
      <c r="G53" s="195"/>
      <c r="H53" s="233"/>
    </row>
    <row r="54" spans="1:8" ht="29.25">
      <c r="A54" s="66">
        <v>49</v>
      </c>
      <c r="B54" s="240" t="s">
        <v>647</v>
      </c>
      <c r="C54" s="219">
        <v>43725</v>
      </c>
      <c r="D54" s="219">
        <v>43090</v>
      </c>
      <c r="E54" s="255" t="s">
        <v>121</v>
      </c>
      <c r="F54" s="195" t="s">
        <v>618</v>
      </c>
      <c r="G54" s="195"/>
      <c r="H54" s="233"/>
    </row>
    <row r="55" spans="1:8" ht="43.5">
      <c r="A55" s="66">
        <v>50</v>
      </c>
      <c r="B55" s="240" t="s">
        <v>667</v>
      </c>
      <c r="C55" s="219">
        <v>43726</v>
      </c>
      <c r="D55" s="219">
        <v>43256</v>
      </c>
      <c r="E55" s="260" t="s">
        <v>137</v>
      </c>
      <c r="F55" s="17" t="s">
        <v>618</v>
      </c>
      <c r="G55" s="195"/>
      <c r="H55" s="233"/>
    </row>
    <row r="56" spans="1:8" ht="29.25">
      <c r="A56" s="66">
        <v>51</v>
      </c>
      <c r="B56" s="240" t="s">
        <v>668</v>
      </c>
      <c r="C56" s="219">
        <v>43727</v>
      </c>
      <c r="D56" s="219">
        <v>41746</v>
      </c>
      <c r="E56" s="255" t="s">
        <v>37</v>
      </c>
      <c r="F56" s="195"/>
      <c r="G56" s="195" t="s">
        <v>618</v>
      </c>
      <c r="H56" s="222"/>
    </row>
    <row r="57" spans="1:8" ht="15">
      <c r="A57" s="66">
        <v>52</v>
      </c>
      <c r="B57" s="240" t="s">
        <v>158</v>
      </c>
      <c r="C57" s="219">
        <v>43733</v>
      </c>
      <c r="D57" s="27" t="s">
        <v>669</v>
      </c>
      <c r="E57" t="s">
        <v>159</v>
      </c>
      <c r="F57" s="195" t="s">
        <v>618</v>
      </c>
    </row>
    <row r="58" spans="1:8" ht="15">
      <c r="A58" s="66">
        <v>53</v>
      </c>
      <c r="B58" s="240" t="s">
        <v>138</v>
      </c>
      <c r="C58" s="219">
        <v>43733</v>
      </c>
      <c r="D58" s="219">
        <v>43644</v>
      </c>
      <c r="E58" s="255" t="s">
        <v>139</v>
      </c>
      <c r="F58" s="195" t="s">
        <v>618</v>
      </c>
      <c r="G58" s="195"/>
      <c r="H58" s="233"/>
    </row>
    <row r="59" spans="1:8" ht="15">
      <c r="A59" s="66">
        <v>54</v>
      </c>
      <c r="B59" s="240" t="s">
        <v>590</v>
      </c>
      <c r="C59" s="219">
        <v>43735</v>
      </c>
      <c r="D59" s="219"/>
      <c r="E59" s="255"/>
      <c r="F59" s="195"/>
      <c r="G59" s="195"/>
      <c r="H59" s="233"/>
    </row>
    <row r="60" spans="1:8" ht="29.25">
      <c r="A60" s="66">
        <v>55</v>
      </c>
      <c r="B60" s="259" t="s">
        <v>670</v>
      </c>
      <c r="C60" s="219">
        <v>43817</v>
      </c>
      <c r="D60" s="219">
        <v>43595</v>
      </c>
      <c r="E60" s="255" t="s">
        <v>167</v>
      </c>
      <c r="F60" s="195" t="s">
        <v>618</v>
      </c>
      <c r="G60" s="195"/>
      <c r="H60" s="233"/>
    </row>
    <row r="61" spans="1:8" ht="15">
      <c r="A61" s="66">
        <v>56</v>
      </c>
      <c r="B61" s="240" t="s">
        <v>671</v>
      </c>
      <c r="C61" s="219">
        <v>43817</v>
      </c>
      <c r="D61" s="219">
        <v>43453</v>
      </c>
      <c r="E61" s="255" t="s">
        <v>155</v>
      </c>
      <c r="F61" s="195" t="s">
        <v>618</v>
      </c>
      <c r="G61" s="195"/>
      <c r="H61" s="233"/>
    </row>
    <row r="62" spans="1:8" ht="15">
      <c r="A62" s="66">
        <v>57</v>
      </c>
      <c r="B62" s="240" t="s">
        <v>590</v>
      </c>
      <c r="C62" s="219">
        <v>43857</v>
      </c>
      <c r="D62" s="232"/>
      <c r="E62" s="255"/>
      <c r="F62" s="195"/>
      <c r="G62" s="195"/>
      <c r="H62" s="233"/>
    </row>
    <row r="63" spans="1:8" ht="15">
      <c r="A63" s="66">
        <v>58</v>
      </c>
      <c r="B63" s="240" t="s">
        <v>672</v>
      </c>
      <c r="C63" s="219">
        <v>43880</v>
      </c>
      <c r="D63" s="232"/>
      <c r="E63" s="255"/>
      <c r="F63" s="195"/>
      <c r="G63" s="195"/>
      <c r="H63" s="233"/>
    </row>
    <row r="64" spans="1:8" ht="29.25">
      <c r="A64" s="66">
        <v>59</v>
      </c>
      <c r="B64" s="240" t="s">
        <v>673</v>
      </c>
      <c r="C64" s="219">
        <v>43892</v>
      </c>
      <c r="D64" s="232"/>
      <c r="E64" s="255" t="s">
        <v>674</v>
      </c>
      <c r="F64" s="195"/>
      <c r="G64" s="195"/>
      <c r="H64" s="233"/>
    </row>
    <row r="65" spans="1:8" ht="43.5">
      <c r="A65" s="66">
        <v>60</v>
      </c>
      <c r="B65" s="240" t="s">
        <v>675</v>
      </c>
      <c r="C65" s="219">
        <v>43892</v>
      </c>
      <c r="D65" s="219">
        <v>43305</v>
      </c>
      <c r="E65" s="255" t="s">
        <v>143</v>
      </c>
      <c r="F65" s="195" t="s">
        <v>618</v>
      </c>
      <c r="G65" s="195"/>
      <c r="H65" s="233"/>
    </row>
    <row r="66" spans="1:8" ht="29.25">
      <c r="A66" s="66">
        <v>61</v>
      </c>
      <c r="B66" s="240" t="s">
        <v>150</v>
      </c>
      <c r="C66" s="219">
        <v>43901</v>
      </c>
      <c r="D66" s="219">
        <v>43403</v>
      </c>
      <c r="E66" s="255" t="s">
        <v>151</v>
      </c>
      <c r="F66" s="195" t="s">
        <v>618</v>
      </c>
      <c r="G66" s="195"/>
      <c r="H66" s="233"/>
    </row>
    <row r="67" spans="1:8" ht="15">
      <c r="A67" s="66">
        <v>62</v>
      </c>
      <c r="B67" s="240" t="s">
        <v>676</v>
      </c>
      <c r="C67" s="219">
        <v>43902</v>
      </c>
      <c r="D67" s="219">
        <v>43594</v>
      </c>
      <c r="E67" s="255" t="s">
        <v>165</v>
      </c>
      <c r="F67" s="195" t="s">
        <v>618</v>
      </c>
      <c r="G67" s="195"/>
      <c r="H67" s="233"/>
    </row>
    <row r="68" spans="1:8" ht="15">
      <c r="A68" s="66">
        <v>63</v>
      </c>
      <c r="B68" s="240" t="s">
        <v>160</v>
      </c>
      <c r="C68" s="219">
        <v>43929</v>
      </c>
      <c r="D68" s="219">
        <v>43544</v>
      </c>
      <c r="E68" s="255" t="s">
        <v>161</v>
      </c>
      <c r="F68" s="195" t="s">
        <v>618</v>
      </c>
      <c r="G68" s="195"/>
      <c r="H68" s="233"/>
    </row>
    <row r="69" spans="1:8" ht="15">
      <c r="A69" s="66">
        <v>64</v>
      </c>
      <c r="B69" s="240" t="s">
        <v>106</v>
      </c>
      <c r="C69" s="219">
        <v>43930</v>
      </c>
      <c r="D69" s="219">
        <v>42641</v>
      </c>
      <c r="E69" s="255" t="s">
        <v>33</v>
      </c>
      <c r="F69" s="195"/>
      <c r="G69" s="195" t="s">
        <v>618</v>
      </c>
      <c r="H69" s="233"/>
    </row>
    <row r="70" spans="1:8" ht="29.25">
      <c r="A70" s="66">
        <v>65</v>
      </c>
      <c r="B70" s="240" t="s">
        <v>677</v>
      </c>
      <c r="C70" s="219">
        <v>43966</v>
      </c>
      <c r="D70" s="219">
        <v>43717</v>
      </c>
      <c r="E70" s="255" t="s">
        <v>173</v>
      </c>
      <c r="F70" s="195" t="s">
        <v>618</v>
      </c>
      <c r="G70" s="195"/>
      <c r="H70" s="233"/>
    </row>
    <row r="71" spans="1:8" ht="29.25">
      <c r="A71" s="66">
        <v>66</v>
      </c>
      <c r="B71" s="240" t="s">
        <v>678</v>
      </c>
      <c r="C71" s="219">
        <v>43971</v>
      </c>
      <c r="D71" s="219">
        <v>43588</v>
      </c>
      <c r="E71" s="258" t="s">
        <v>163</v>
      </c>
      <c r="F71" s="195" t="s">
        <v>618</v>
      </c>
      <c r="G71" s="195"/>
      <c r="H71" s="233"/>
    </row>
    <row r="72" spans="1:8" ht="43.5">
      <c r="A72" s="66">
        <v>67</v>
      </c>
      <c r="B72" s="240" t="s">
        <v>667</v>
      </c>
      <c r="C72" s="219">
        <v>44007</v>
      </c>
      <c r="D72" s="219">
        <v>44012</v>
      </c>
      <c r="E72" s="256" t="s">
        <v>198</v>
      </c>
      <c r="F72" s="195" t="s">
        <v>618</v>
      </c>
      <c r="G72" s="195"/>
      <c r="H72" s="233"/>
    </row>
    <row r="73" spans="1:8" ht="29.25">
      <c r="A73" s="66">
        <v>68</v>
      </c>
      <c r="B73" s="240" t="s">
        <v>180</v>
      </c>
      <c r="C73" s="219">
        <v>44018</v>
      </c>
      <c r="D73" s="219">
        <v>43756</v>
      </c>
      <c r="E73" s="255" t="s">
        <v>181</v>
      </c>
      <c r="F73" s="195" t="s">
        <v>618</v>
      </c>
      <c r="G73" s="195"/>
      <c r="H73" s="233"/>
    </row>
    <row r="74" spans="1:8" ht="15">
      <c r="A74" s="66">
        <v>69</v>
      </c>
      <c r="B74" s="240" t="s">
        <v>679</v>
      </c>
      <c r="C74" s="219">
        <v>44034</v>
      </c>
      <c r="D74" s="219">
        <v>43774</v>
      </c>
      <c r="E74" s="255" t="s">
        <v>187</v>
      </c>
      <c r="F74" s="195" t="s">
        <v>618</v>
      </c>
      <c r="G74" s="195"/>
      <c r="H74" s="233"/>
    </row>
    <row r="75" spans="1:8" ht="29.25">
      <c r="A75" s="66">
        <v>70</v>
      </c>
      <c r="B75" s="240" t="s">
        <v>680</v>
      </c>
      <c r="C75" s="219">
        <v>44036</v>
      </c>
      <c r="D75" s="219">
        <v>42417</v>
      </c>
      <c r="E75" s="255" t="s">
        <v>86</v>
      </c>
      <c r="F75" s="195"/>
      <c r="G75" s="195" t="s">
        <v>618</v>
      </c>
      <c r="H75" s="233"/>
    </row>
    <row r="76" spans="1:8" ht="43.5">
      <c r="A76" s="66">
        <v>71</v>
      </c>
      <c r="B76" s="240" t="s">
        <v>681</v>
      </c>
      <c r="C76" s="219">
        <v>44062</v>
      </c>
      <c r="D76" s="261"/>
      <c r="E76" s="255" t="s">
        <v>179</v>
      </c>
      <c r="F76" s="195"/>
      <c r="G76" s="195"/>
      <c r="H76" s="233"/>
    </row>
    <row r="77" spans="1:8" ht="15">
      <c r="A77" s="66">
        <v>72</v>
      </c>
      <c r="B77" s="240" t="s">
        <v>170</v>
      </c>
      <c r="C77" s="219">
        <v>44069</v>
      </c>
      <c r="D77" s="219">
        <v>43685</v>
      </c>
      <c r="E77" s="255" t="s">
        <v>171</v>
      </c>
      <c r="F77" s="195" t="s">
        <v>618</v>
      </c>
      <c r="G77" s="195"/>
      <c r="H77" s="233"/>
    </row>
    <row r="78" spans="1:8" ht="15">
      <c r="A78" s="66">
        <v>73</v>
      </c>
      <c r="B78" s="240" t="s">
        <v>682</v>
      </c>
      <c r="C78" s="219">
        <v>44069</v>
      </c>
      <c r="D78" s="219">
        <v>43817</v>
      </c>
      <c r="E78" s="255" t="s">
        <v>193</v>
      </c>
      <c r="F78" s="195" t="s">
        <v>618</v>
      </c>
      <c r="G78" s="195"/>
      <c r="H78" s="233"/>
    </row>
    <row r="79" spans="1:8" ht="29.25">
      <c r="A79" s="66">
        <v>74</v>
      </c>
      <c r="B79" s="240" t="s">
        <v>174</v>
      </c>
      <c r="C79" s="219">
        <v>44085</v>
      </c>
      <c r="D79" s="219">
        <v>43725</v>
      </c>
      <c r="E79" s="255" t="s">
        <v>175</v>
      </c>
      <c r="F79" s="195" t="s">
        <v>618</v>
      </c>
      <c r="G79" s="195"/>
      <c r="H79" s="233"/>
    </row>
    <row r="80" spans="1:8" ht="15">
      <c r="A80" s="66">
        <v>75</v>
      </c>
      <c r="B80" s="240" t="s">
        <v>176</v>
      </c>
      <c r="C80" s="219">
        <v>44090</v>
      </c>
      <c r="D80" s="219">
        <v>43733</v>
      </c>
      <c r="E80" s="255" t="s">
        <v>177</v>
      </c>
      <c r="F80" s="195" t="s">
        <v>618</v>
      </c>
      <c r="G80" s="195"/>
      <c r="H80" s="233"/>
    </row>
    <row r="81" spans="1:8" ht="15">
      <c r="A81" s="66">
        <v>76</v>
      </c>
      <c r="B81" s="240" t="s">
        <v>590</v>
      </c>
      <c r="C81" s="219">
        <v>44092</v>
      </c>
      <c r="D81" s="232"/>
      <c r="E81" s="255"/>
      <c r="F81" s="195"/>
      <c r="G81" s="195"/>
      <c r="H81" s="233"/>
    </row>
    <row r="82" spans="1:8" ht="29.25">
      <c r="A82" s="66">
        <v>77</v>
      </c>
      <c r="B82" s="240" t="s">
        <v>683</v>
      </c>
      <c r="C82" s="219">
        <v>44097</v>
      </c>
      <c r="D82" s="219">
        <v>43774</v>
      </c>
      <c r="E82" s="255" t="s">
        <v>189</v>
      </c>
      <c r="F82" s="195" t="s">
        <v>618</v>
      </c>
      <c r="G82" s="195"/>
      <c r="H82" s="233"/>
    </row>
    <row r="83" spans="1:8" ht="15">
      <c r="A83" s="66">
        <v>78</v>
      </c>
      <c r="B83" s="240" t="s">
        <v>603</v>
      </c>
      <c r="C83" s="219">
        <v>44097</v>
      </c>
      <c r="D83" s="219">
        <v>43280</v>
      </c>
      <c r="E83" s="255" t="s">
        <v>141</v>
      </c>
      <c r="F83" s="195" t="s">
        <v>618</v>
      </c>
      <c r="G83" s="195"/>
      <c r="H83" s="233"/>
    </row>
    <row r="84" spans="1:8" ht="15">
      <c r="A84" s="66">
        <v>79</v>
      </c>
      <c r="B84" s="240" t="s">
        <v>152</v>
      </c>
      <c r="C84" s="219">
        <v>44111</v>
      </c>
      <c r="D84" s="219">
        <v>43453</v>
      </c>
      <c r="E84" s="255" t="s">
        <v>153</v>
      </c>
      <c r="F84" s="195" t="s">
        <v>618</v>
      </c>
      <c r="G84" s="195"/>
      <c r="H84" s="233"/>
    </row>
    <row r="85" spans="1:8" ht="15">
      <c r="A85" s="66">
        <v>80</v>
      </c>
      <c r="B85" s="240" t="s">
        <v>684</v>
      </c>
      <c r="C85" s="219">
        <v>44120</v>
      </c>
      <c r="D85" s="219">
        <v>43829</v>
      </c>
      <c r="E85" s="255" t="s">
        <v>195</v>
      </c>
      <c r="F85" s="195" t="s">
        <v>618</v>
      </c>
      <c r="G85" s="195"/>
      <c r="H85" s="233"/>
    </row>
    <row r="86" spans="1:8" ht="15">
      <c r="A86" s="66">
        <v>81</v>
      </c>
      <c r="B86" s="240" t="s">
        <v>168</v>
      </c>
      <c r="C86" s="219">
        <v>44126</v>
      </c>
      <c r="D86" s="219">
        <v>43649</v>
      </c>
      <c r="E86" s="255" t="s">
        <v>685</v>
      </c>
      <c r="F86" s="195" t="s">
        <v>618</v>
      </c>
      <c r="G86" s="195"/>
      <c r="H86" s="233"/>
    </row>
    <row r="87" spans="1:8" ht="29.25">
      <c r="A87" s="66">
        <v>82</v>
      </c>
      <c r="B87" s="240" t="s">
        <v>79</v>
      </c>
      <c r="C87" s="219">
        <v>44137</v>
      </c>
      <c r="D87" s="219">
        <v>43794</v>
      </c>
      <c r="E87" s="255" t="s">
        <v>80</v>
      </c>
      <c r="F87" s="195" t="s">
        <v>618</v>
      </c>
      <c r="G87" s="195"/>
      <c r="H87" s="233"/>
    </row>
    <row r="88" spans="1:8" ht="29.25">
      <c r="A88" s="66">
        <v>83</v>
      </c>
      <c r="B88" s="240" t="s">
        <v>686</v>
      </c>
      <c r="C88" s="219">
        <v>44137</v>
      </c>
      <c r="D88" s="219">
        <v>43894</v>
      </c>
      <c r="E88" s="255" t="s">
        <v>202</v>
      </c>
      <c r="F88" s="195" t="s">
        <v>618</v>
      </c>
      <c r="G88" s="195"/>
      <c r="H88" s="233"/>
    </row>
    <row r="89" spans="1:8" ht="57.75">
      <c r="A89" s="66">
        <v>84</v>
      </c>
      <c r="B89" s="240" t="s">
        <v>687</v>
      </c>
      <c r="C89" s="219">
        <v>44152</v>
      </c>
      <c r="D89" s="219">
        <v>42271</v>
      </c>
      <c r="E89" t="s">
        <v>72</v>
      </c>
      <c r="F89" s="195"/>
      <c r="G89" s="195" t="s">
        <v>618</v>
      </c>
      <c r="H89" s="233"/>
    </row>
    <row r="90" spans="1:8" ht="15">
      <c r="A90" s="66">
        <v>85</v>
      </c>
      <c r="B90" s="240" t="s">
        <v>688</v>
      </c>
      <c r="C90" s="219">
        <v>44152</v>
      </c>
      <c r="D90" s="232"/>
      <c r="E90" s="255"/>
      <c r="F90" s="195"/>
      <c r="G90" s="195"/>
      <c r="H90" s="233"/>
    </row>
    <row r="91" spans="1:8" ht="29.25">
      <c r="A91" s="66">
        <v>86</v>
      </c>
      <c r="B91" s="240" t="s">
        <v>689</v>
      </c>
      <c r="C91" s="219">
        <v>44154</v>
      </c>
      <c r="D91" s="219">
        <v>43860</v>
      </c>
      <c r="E91" s="258" t="s">
        <v>197</v>
      </c>
      <c r="F91" s="195" t="s">
        <v>618</v>
      </c>
      <c r="G91" s="195"/>
      <c r="H91" s="233"/>
    </row>
    <row r="92" spans="1:8" ht="15">
      <c r="A92" s="66">
        <v>87</v>
      </c>
      <c r="B92" s="240" t="s">
        <v>203</v>
      </c>
      <c r="C92" s="219">
        <v>44168</v>
      </c>
      <c r="D92" s="219">
        <v>43942</v>
      </c>
      <c r="E92" s="255" t="s">
        <v>204</v>
      </c>
      <c r="F92" s="195" t="s">
        <v>618</v>
      </c>
      <c r="G92" s="195"/>
      <c r="H92" s="233"/>
    </row>
    <row r="93" spans="1:8" ht="15">
      <c r="A93" s="66">
        <v>88</v>
      </c>
      <c r="B93" s="240" t="s">
        <v>199</v>
      </c>
      <c r="C93" s="219">
        <v>44174</v>
      </c>
      <c r="D93" s="219">
        <v>43875</v>
      </c>
      <c r="E93" s="258" t="s">
        <v>200</v>
      </c>
      <c r="F93" s="195" t="s">
        <v>618</v>
      </c>
      <c r="G93" s="195"/>
      <c r="H93" s="233"/>
    </row>
    <row r="94" spans="1:8" ht="15">
      <c r="A94" s="66">
        <v>89</v>
      </c>
      <c r="B94" s="240" t="s">
        <v>690</v>
      </c>
      <c r="C94" s="219">
        <v>44175</v>
      </c>
      <c r="D94" s="232"/>
      <c r="E94" s="255"/>
      <c r="F94" s="195"/>
      <c r="G94" s="195"/>
      <c r="H94" s="233"/>
    </row>
    <row r="95" spans="1:8" ht="29.25">
      <c r="A95" s="66">
        <v>90</v>
      </c>
      <c r="B95" s="240" t="s">
        <v>691</v>
      </c>
      <c r="C95" s="219">
        <v>44176</v>
      </c>
      <c r="D95" s="232"/>
      <c r="E95" s="255"/>
      <c r="F95" s="195"/>
      <c r="G95" s="195"/>
      <c r="H95" s="233"/>
    </row>
    <row r="96" spans="1:8" ht="29.25">
      <c r="A96" s="66">
        <v>91</v>
      </c>
      <c r="B96" s="240" t="s">
        <v>211</v>
      </c>
      <c r="C96" s="219">
        <v>44176</v>
      </c>
      <c r="D96" s="219">
        <v>44064</v>
      </c>
      <c r="E96" s="258" t="s">
        <v>212</v>
      </c>
      <c r="F96" s="195" t="s">
        <v>618</v>
      </c>
      <c r="G96" s="195"/>
      <c r="H96" s="233"/>
    </row>
    <row r="97" spans="1:8" ht="43.5">
      <c r="A97" s="66">
        <v>92</v>
      </c>
      <c r="B97" s="240" t="s">
        <v>692</v>
      </c>
      <c r="C97" s="219">
        <v>44181</v>
      </c>
      <c r="D97" s="219">
        <v>40618</v>
      </c>
      <c r="E97" s="255" t="s">
        <v>284</v>
      </c>
      <c r="F97" s="195"/>
      <c r="G97" s="195"/>
      <c r="H97" s="233" t="s">
        <v>618</v>
      </c>
    </row>
    <row r="98" spans="1:8" ht="15">
      <c r="A98" s="66">
        <v>93</v>
      </c>
      <c r="B98" s="240" t="s">
        <v>77</v>
      </c>
      <c r="C98" s="219">
        <v>44181</v>
      </c>
      <c r="D98" s="219">
        <v>43817</v>
      </c>
      <c r="E98" s="255" t="s">
        <v>191</v>
      </c>
      <c r="F98" s="195" t="s">
        <v>618</v>
      </c>
      <c r="G98" s="195"/>
      <c r="H98" s="233"/>
    </row>
    <row r="99" spans="1:8" ht="15">
      <c r="A99" s="66">
        <v>94</v>
      </c>
      <c r="B99" s="240" t="s">
        <v>693</v>
      </c>
      <c r="C99" s="219">
        <v>44187</v>
      </c>
      <c r="D99" s="219">
        <v>43773</v>
      </c>
      <c r="E99" s="255" t="s">
        <v>185</v>
      </c>
      <c r="F99" s="195" t="s">
        <v>618</v>
      </c>
      <c r="G99" s="195"/>
      <c r="H99" s="233"/>
    </row>
    <row r="100" spans="1:8" ht="29.25">
      <c r="A100" s="66">
        <v>95</v>
      </c>
      <c r="B100" s="241" t="s">
        <v>694</v>
      </c>
      <c r="C100" s="235">
        <v>44187</v>
      </c>
      <c r="D100" s="262"/>
      <c r="E100" s="1"/>
      <c r="F100" s="236"/>
      <c r="G100" s="236"/>
      <c r="H100" s="237"/>
    </row>
    <row r="101" spans="1:8" ht="15">
      <c r="A101" s="253"/>
      <c r="B101" s="4"/>
      <c r="C101" s="219"/>
      <c r="D101" s="219"/>
      <c r="E101" s="14" t="s">
        <v>623</v>
      </c>
      <c r="F101" s="244">
        <f>COUNTIF(F6:F100,"X")</f>
        <v>45</v>
      </c>
      <c r="G101" s="245">
        <f>COUNTIF(G6:G100,"X")</f>
        <v>17</v>
      </c>
      <c r="H101" s="246">
        <f>COUNTIF(H6:H100,"X")</f>
        <v>1</v>
      </c>
    </row>
    <row r="102" spans="1:8">
      <c r="A102" s="22"/>
      <c r="D102" s="219"/>
    </row>
    <row r="103" spans="1:8">
      <c r="A103" s="22"/>
      <c r="C103" s="219"/>
      <c r="D103" s="219"/>
    </row>
    <row r="104" spans="1:8">
      <c r="A104" s="22"/>
      <c r="C104" s="219"/>
      <c r="D104" s="219"/>
    </row>
    <row r="105" spans="1:8">
      <c r="A105" s="22"/>
      <c r="C105" s="219"/>
      <c r="D105" s="219"/>
    </row>
    <row r="106" spans="1:8">
      <c r="A106" s="22"/>
      <c r="C106" s="219"/>
      <c r="D106" s="219"/>
    </row>
    <row r="107" spans="1:8">
      <c r="A107" s="22"/>
      <c r="C107" s="219"/>
      <c r="D107" s="219"/>
    </row>
    <row r="108" spans="1:8">
      <c r="A108" s="22"/>
      <c r="C108" s="219"/>
      <c r="D108" s="219"/>
    </row>
    <row r="109" spans="1:8">
      <c r="A109" s="22"/>
      <c r="C109" s="219"/>
      <c r="D109" s="219"/>
      <c r="E109" s="263"/>
    </row>
    <row r="110" spans="1:8">
      <c r="A110" s="22"/>
      <c r="C110" s="219"/>
      <c r="D110" s="219"/>
    </row>
    <row r="111" spans="1:8">
      <c r="A111" s="22"/>
      <c r="C111" s="219"/>
      <c r="D111" s="219"/>
    </row>
    <row r="112" spans="1:8">
      <c r="A112" s="22"/>
      <c r="C112" s="219"/>
      <c r="D112" s="219"/>
    </row>
    <row r="113" spans="1:4">
      <c r="A113" s="22"/>
      <c r="C113" s="219"/>
      <c r="D113" s="219"/>
    </row>
    <row r="114" spans="1:4">
      <c r="A114" s="22"/>
      <c r="C114" s="219"/>
      <c r="D114" s="219"/>
    </row>
    <row r="115" spans="1:4">
      <c r="A115" s="22"/>
      <c r="C115" s="219"/>
      <c r="D115" s="219"/>
    </row>
    <row r="116" spans="1:4">
      <c r="A116" s="22"/>
    </row>
    <row r="117" spans="1:4">
      <c r="A117" s="22"/>
    </row>
    <row r="118" spans="1:4">
      <c r="A118" s="22"/>
    </row>
    <row r="119" spans="1:4">
      <c r="A119" s="22"/>
    </row>
  </sheetData>
  <mergeCells count="1">
    <mergeCell ref="E1:F1"/>
  </mergeCells>
  <hyperlinks>
    <hyperlink ref="B6" r:id="rId1" location="IA-4698" display="https://www.sec.gov/rules/2017/05/technical-amendments-form-adv-and-form-adv-w - IA-4698" xr:uid="{B9D715A3-0929-491B-A6F8-EE2FB1E9FF9A}"/>
    <hyperlink ref="B7" r:id="rId2" location="33-10385" display="https://www.sec.gov/rules/2017/07/adoption-updated-edgar-filer-manual - 33-10385" xr:uid="{7EE40F11-8962-4A72-B33B-CD813EBEEC18}"/>
    <hyperlink ref="B8" r:id="rId3" location="33-10413" display="https://www.sec.gov/rules/2017/09/adoption-updated-edgar-filer-manual - 33-10413" xr:uid="{3FB6F640-C18F-40E7-A532-15A39E3AFD7A}"/>
    <hyperlink ref="B9" r:id="rId4" location="33-10428" display="https://www.sec.gov/rules/2017/10/covered-securities-pursuant-section-18-securities-act-1933 - 33-10428" xr:uid="{6F4135E0-BC5F-4EEB-BB4B-ED0179BB2064}"/>
    <hyperlink ref="B10" r:id="rId5" location="33-10444" display="https://www.sec.gov/rules/2017/12/adoption-updated-edgar-filer-manual - 33-10444" xr:uid="{5DD1E39D-355B-4F59-B8D7-FEB0B3075E60}"/>
    <hyperlink ref="B11" r:id="rId6" location="33-10442" display="https://www.sec.gov/rules/2017/12/investment-company-reporting-modernization - 33-10442" xr:uid="{668D4C45-916E-4A88-86FB-728095C3CEEF}"/>
    <hyperlink ref="B12" r:id="rId7" location="33-10450" display="https://www.sec.gov/rules/2018/01/treatment-certain-communications-involving-security-based-swaps-may-be-purchased-only - 33-10450" xr:uid="{B2DB100F-55F3-4D86-9054-D3403834DF3F}"/>
    <hyperlink ref="B13" r:id="rId8" location="IA-4839" display="https://www.sec.gov/rules/2018/01/exemptions-investment-adviser-registration-advisers-small-business-investment - IA-4839" xr:uid="{82270300-BE69-498F-8DEE-F4FB5E242017}"/>
    <hyperlink ref="B14" r:id="rId9" location="33-7424A" display="https://www.sec.gov/rules/1997/12/amendments-forms-and-schedules-remove-voluntary-provision-social-security-numbers - 33-7424A" xr:uid="{9FFA5935-C178-432E-8286-CFEB68A4BDFB}"/>
    <hyperlink ref="B15" r:id="rId10" location="33-10467" display="https://www.sec.gov/rules/2018/03/adoption-updated-edgar-filer-manual - 33-10467" xr:uid="{3ED5F2E7-F4E1-461A-B0A1-6AD5501C4F5F}"/>
    <hyperlink ref="B16" r:id="rId11" location="33-10467" display="https://www.sec.gov/rules/2018/03/adoption-updated-edgar-filer-manual - 33-10467" xr:uid="{D59F7029-371C-424B-8D6D-F6E8A0DD6F93}"/>
    <hyperlink ref="B17" r:id="rId12" location="33-10486" display="https://www.sec.gov/rules/2018/04/amendments-forms-and-schedules-remove-provision-certain-personally-identifiable - 33-10486" xr:uid="{3B13D1AC-9609-40FF-B054-8A27F25EFDFD}"/>
    <hyperlink ref="B18" r:id="rId13" location="34-83325" display="https://www.sec.gov/rules/2018/05/technical-amendments-rules-practice-and-rules-organization-conduct-and-ethics-and - 34-83325" xr:uid="{207C6796-E8B6-4067-B584-72D8A996C6DE}"/>
    <hyperlink ref="B19" r:id="rId14" location="33-10506" display="https://www.sec.gov/rules/2018/11/optional-internet-availability-investment-company-shareholder-reports - 33-10506" xr:uid="{5665990D-5DA3-43E5-B804-D6B401394268}"/>
    <hyperlink ref="B20" r:id="rId15" location="34-83506" display="https://www.sec.gov/rules/2018/06/amendments-commissions-freedom-information-act-regulations - 34-83506" xr:uid="{E97845C2-0958-4F7B-BB00-DFA884BA45CE}"/>
    <hyperlink ref="B21" r:id="rId16" location="IC-33142" display="https://www.sec.gov/rules/2018/11/investment-company-liquidity-disclosure - IC-33142" xr:uid="{139180E2-A33D-491A-BDD7-49B6E1646524}"/>
    <hyperlink ref="B22" r:id="rId17" location="33-10514" display="https://www.sec.gov/rules/2018/06/inline-xbrl-filing-tagged-data - 33-10514" xr:uid="{CAFB3A12-867E-4885-8EB1-21A73E78D666}"/>
    <hyperlink ref="B23" r:id="rId18" location="33-10513" display="https://www.sec.gov/rules/2018/06/smaller-reporting-company-definition - 33-10513" xr:uid="{BEEAC07E-FFA8-437C-B68E-E9805A3D94A7}"/>
    <hyperlink ref="B24" r:id="rId19" location="33-10518" display="https://www.sec.gov/rules/2018/07/adoption-updated-edgar-filer-manual - 33-10518" xr:uid="{4AB55FFB-C7A2-4CF4-8569-598C65BB1049}"/>
    <hyperlink ref="B25" r:id="rId20" location="34-83663" display="https://www.sec.gov/rules/2018/11/regulation-nms-stock-alternative-trading-systems - 34-83663" xr:uid="{E679CD5B-9062-4D1A-A29E-5AB2E16065AB}"/>
    <hyperlink ref="B26" r:id="rId21" location="33-10520" display="https://www.sec.gov/rules/2018/07/exempt-offerings-pursuant-compensatory-arrangements - 33-10520" xr:uid="{27813199-526E-4E44-ABC6-6C975BBA6DBB}"/>
    <hyperlink ref="B27" r:id="rId22" location="33-10532" display="https://www.sec.gov/rules/2018/08/disclosure-update-and-simplification - 33-10532" xr:uid="{47CE5544-C9B4-4CAE-B42A-389A439BEA7B}"/>
    <hyperlink ref="B28" r:id="rId23" location="34-83885" display="https://www.sec.gov/rules/2018/08/amendments-municipal-securities-disclosure - 34-83885" xr:uid="{577BB8AE-BDBF-4A13-AB84-E7FFE9738E20}"/>
    <hyperlink ref="B29" r:id="rId24" location="33-10537" display="https://www.sec.gov/rules/2018/08/delegation-authority-general-counsel-commission - 33-10537" xr:uid="{9ED925E9-7B04-4180-A06A-CA18F000F3CE}"/>
    <hyperlink ref="B30" r:id="rId25" location="33-10566A" display="https://www.sec.gov/rules/2018/10/adoption-updated-edgar-filer-manual-correction - 33-10566A" xr:uid="{6B535C28-9A06-4C2C-B2B4-C8AF763439B7}"/>
    <hyperlink ref="B31" r:id="rId26" location="33-10570" display="https://www.sec.gov/rules/2018/10/modernization-property-disclosures-mining-registrants - 33-10570" xr:uid="{5CFCF501-D182-4829-A1F5-1C880C784BB2}"/>
    <hyperlink ref="B32" r:id="rId27" location="34-84528" display="https://www.sec.gov/rules/2018/11/disclosure-order-handling-information-0 - 34-84528" xr:uid="{9AFED89A-4D33-4916-8D44-B8A97063F10E}"/>
    <hyperlink ref="B33" r:id="rId28" location="34-84541" display="https://www.sec.gov/rules/2018/11/regulation-nms-stock-alternative-trading-systems - 34-84541" xr:uid="{AAC5098F-74E2-48BB-87E8-DD254E2FA02C}"/>
    <hyperlink ref="B34" r:id="rId29" location="33-10577" display="https://www.sec.gov/rules/2017/12/investment-company-reporting-modernization - 33-10577" xr:uid="{D87E39DC-9D8D-40F1-9CD9-787726A422F4}"/>
    <hyperlink ref="B35" r:id="rId30" location="33-10580" display="https://www.sec.gov/rules/2018/11/covered-investment-fund-research-reports - 33-10580" xr:uid="{F5C013EC-E356-459A-8FD6-2F9D55CCE977}"/>
    <hyperlink ref="B36" r:id="rId31" location="33-10585" display="https://www.sec.gov/rules/2018/12/adoption-updated-edgar-filer-manual - 33-10585" xr:uid="{CF86A252-D1AE-4467-86A7-37372A4E2357}"/>
    <hyperlink ref="B37" r:id="rId32" location="34-84875" display="https://www.sec.gov/rules/2018/12/transaction-fee-pilot-nms-stocks - 34-84875" xr:uid="{B1F7ECAE-1618-434B-B9C0-CFDDC0DDB1DE}"/>
    <hyperlink ref="B38" r:id="rId33" location="34-84858" display="https://www.sec.gov/rules/2018/12/applications-security-based-swap-dealers-or-major-security-based-swap-participants - 34-84858" xr:uid="{F711CA31-4222-41A0-AEE7-70D423584F8C}"/>
    <hyperlink ref="B39" r:id="rId34" location="33-10591" display="https://www.sec.gov/rules/2018/12/conditional-small-issues-exemption-under-securities-act-1933-regulation-a - 33-10591" xr:uid="{995C3186-AB98-4C37-857F-88FF69EFC0E1}"/>
    <hyperlink ref="B40" r:id="rId35" location="33-10593" display="https://www.sec.gov/rules/2018/12/disclosure-hedging-employees-officers-and-directors - 33-10593" xr:uid="{787EBBFA-2EDC-43AF-A791-ADFE3C21AF2E}"/>
    <hyperlink ref="B41" r:id="rId36" location="33-10615" display="https://www.sec.gov/rules/2019/03/adoption-updated-edgar-filer-manual - 33-10615" xr:uid="{D8A640B4-5F7F-464C-A177-B7F7B8C0C4EB}"/>
    <hyperlink ref="B42" r:id="rId37" location="33-10618" display="https://www.sec.gov/rules/2019/08/fast-act-modernization-and-simplification-regulation-s-k - 33-10618" xr:uid="{B74721AB-1002-4BA5-8A09-77F75C7D3679}"/>
    <hyperlink ref="B43" r:id="rId38" location="34-85437" display="https://www.sec.gov/rules/2019/03/public-company-accounting-oversight-board-hearing-officers - 34-85437" xr:uid="{8389C5F6-5E65-4CBF-A601-84C7B463F6DE}"/>
    <hyperlink ref="B44" r:id="rId39" location="34-85714" display="https://www.sec.gov/rules/2018/11/disclosure-order-handling-information - 34-85714" xr:uid="{2FF10D47-71E3-4CEB-B358-DE7ECA5B5C69}"/>
    <hyperlink ref="B46" r:id="rId40" location="34-86032" display="https://www.sec.gov/rules/2019/06/form-crs-relationship-summary-amendments-form-adv - 34-86032" xr:uid="{C0390F95-A217-4384-8CF8-12E231A54665}"/>
    <hyperlink ref="B47" r:id="rId41" location="33-10645" display="https://www.sec.gov/rules/2019/06/adoption-updated-edgar-filer-manual - 33-10645" xr:uid="{5BDCFB12-ACBD-4D88-8EA8-B19331913CB3}"/>
    <hyperlink ref="B48" r:id="rId42" location="34-86073" display="https://www.sec.gov/rules/2019/06/amendment-single-issuer-exemption-broker-dealers - 34-86073" xr:uid="{43F1FE72-5E92-4620-B565-3A82F9762D2D}"/>
    <hyperlink ref="B49" r:id="rId43" location="33-10648" display="https://www.sec.gov/rules/2019/06/auditor-independence-respect-certain-loans-or-debtor-creditor-relationships - 33-10648" xr:uid="{9A4179D1-E4F1-44E3-8BA9-52E5CF9FB035}"/>
    <hyperlink ref="B50" r:id="rId44" location="34-86175" display="https://www.sec.gov/rules/2019/06/capital-margin-and-segregation-requirements-security-based-swap-dealers-and-major - 34-86175" xr:uid="{60CB3D99-463A-4B00-BDD7-64663EBDD537}"/>
    <hyperlink ref="B51" r:id="rId45" location="BHCA-6" display="https://www.sec.gov/rules/2019/07/revisions-prohibitions-and-restrictions-proprietary-trading-and-certain-interests-and - BHCA-6" xr:uid="{15FE16D4-DDD4-4B18-9191-E826E84999AE}"/>
    <hyperlink ref="B52" r:id="rId46" location="33-10618A" display="https://www.sec.gov/rules/2019/08/fast-act-modernization-and-simplification-regulation-s-k - 33-10618A" xr:uid="{2B0B5597-ECF9-4C72-A352-11663A63097C}"/>
    <hyperlink ref="B53" r:id="rId47" location="34-86590" display="https://www.sec.gov/rules/2019/08/amendments-rules-nationally-recognized-statistical-rating-organizations - 34-86590" xr:uid="{0EDFD6B5-48CA-4C62-A1F8-59BA032B8E04}"/>
    <hyperlink ref="B54" r:id="rId48" location="34-86982" display="https://www.sec.gov/rules/2018/06/amendments-commissions-freedom-information-act-regulations - 34-86982" xr:uid="{CF920442-28F0-4734-A0FF-22BA4983096E}"/>
    <hyperlink ref="B55" r:id="rId49" location="BHCA-7" display="https://www.sec.gov/rules/2019/09/prohibitions-and-restrictions-proprietary-trading-and-certain-interests-and - BHCA-7" xr:uid="{2E599F99-03D5-4790-BCF0-E4030190EC05}"/>
    <hyperlink ref="B56" r:id="rId50" location="34-87005" display="https://www.sec.gov/rules/2019/09/recordkeeping-and-reporting-requirements-security-based-swap-dealers-major-security - 34-87005" xr:uid="{F2AB83CA-F3DD-4ECE-B507-4DAE095F5FC9}"/>
    <hyperlink ref="B57" r:id="rId51" location="33-10699" display="https://www.sec.gov/rules/2019/09/solicitations-interest-prior-a-registered-public-offering - 33-10699" xr:uid="{CEBBE8C4-7AE7-4AE6-AD67-61D9F1A6DF67}"/>
    <hyperlink ref="B58" r:id="rId52" location="33-10695" display="https://www.sec.gov/rules/2019/09/exchange-traded-funds - 33-10695" xr:uid="{E150046E-7067-431C-B72C-2C30074BD17F}"/>
    <hyperlink ref="B59" r:id="rId53" location="33-10709" display="https://www.sec.gov/rules/2019/09/adoption-updated-edgar-filer-manual - 33-10709" xr:uid="{CB8BBD43-1133-42C0-8640-6299CCF59303}"/>
    <hyperlink ref="B61" r:id="rId54" location="34-87782" display="https://www.sec.gov/rules/2019/12/risk-mitigation-techniques-uncleared-security-based-swaps - 34-87782" xr:uid="{96A12C3B-4DBD-4089-AAD1-862884C86E49}"/>
    <hyperlink ref="B62" r:id="rId55" location="33-10749" display="https://www.sec.gov/rules/2020/01/adoption-updated-edgar-filer-manual - 33-10749" xr:uid="{7D70A27C-E10D-42A6-900C-4FD72DB53AEE}"/>
    <hyperlink ref="B63" r:id="rId56" location="33-10757" display="https://www.sec.gov/rules/2020/02/delegation-authority-general-counsel-commission - 33-10757" xr:uid="{47431EA4-4AD1-4606-8556-44F8BD8981C9}"/>
    <hyperlink ref="B64" r:id="rId57" location="IA-5454" display="https://www.sec.gov/rules/2020/03/exemptions-investment-adviser-registration-advisers-certain-rural-business-investment - IA-5454" xr:uid="{C2869116-E59D-40E0-8FCC-73CA32CA8875}"/>
    <hyperlink ref="B65" r:id="rId58" location="33-10762" display="https://www.sec.gov/rules/2020/03/financial-disclosures-about-guarantors-and-issuers-guaranteed-securities-and - 33-10762" xr:uid="{F44C1A05-2B80-4EEC-8DCF-271407009172}"/>
    <hyperlink ref="B66" r:id="rId59" location="33-10765" display="https://www.sec.gov/rules/2020/03/updated-disclosure-requirements-and-summary-prospectus-variable-annuity-and-variable - 33-10765" xr:uid="{7B0AAE9C-2340-4716-9ACE-D697893576D6}"/>
    <hyperlink ref="B67" r:id="rId60" location="34-88365" display="https://www.sec.gov/rules/2020/03/accelerated-filer-and-large-accelerated-filer-definitions - 34-88365" xr:uid="{E715E37B-36B4-4DEA-A7CB-C049E87B2CBF}"/>
    <hyperlink ref="B68" r:id="rId61" location="33-10771" display="https://www.sec.gov/rules/2020/04/securities-offering-reform-closed-end-investment-companies - 33-10771" xr:uid="{0BA804AA-6E5A-4E7C-8098-97E083DA4AC7}"/>
    <hyperlink ref="B69" r:id="rId62" location="34-88616" display="https://www.sec.gov/rules/2020/04/definition-covered-clearing-agency - 34-88616" xr:uid="{40A17D83-D61E-493D-B026-077F245193BD}"/>
    <hyperlink ref="B70" r:id="rId63" location="34-88890" display="https://www.sec.gov/rules/2020/05/amendments-national-market-system-plan-governing-consolidated-audit-trail - 34-88890" xr:uid="{3107D417-0191-43FA-8A9E-CCC36B26DC12}"/>
    <hyperlink ref="B71" r:id="rId64" location="33-10786" display="https://www.sec.gov/rules/2020/05/amendments-financial-disclosures-about-acquired-and-disposed-businesses - 33-10786" xr:uid="{407B9B81-4DCB-49A3-A9DF-B2E3E04D1E41}"/>
    <hyperlink ref="B72" r:id="rId65" location="BHCA-9" display="https://www.sec.gov/rules/2020/06/prohibitions-and-restrictions-proprietary-trading-and-certain-interests-and - BHCA-9" xr:uid="{71064442-FF1C-433F-95AD-33DFC0BBA670}"/>
    <hyperlink ref="B73" r:id="rId66" location="IC-33921" display="https://www.sec.gov/rules/2020/07/amendments-procedures-respect-applications-under-investment-company-act-1940 - IC-33921" xr:uid="{C8DAC4FA-FA1D-4F64-AC21-EE626708302D}"/>
    <hyperlink ref="B74" r:id="rId67" location="34-89372" display="https://www.sec.gov/rules/2020/07/exemptions-proxy-rules-proxy-voting-advice - 34-89372" xr:uid="{527D7416-88FD-4B64-BF6A-196723A0940E}"/>
    <hyperlink ref="B75" r:id="rId68" location="34-89394" display="https://www.sec.gov/rules/2020/07/covered-broker-dealer-provisions-under-title-ii-dodd-frank-wall-street-reform-and - 34-89394" xr:uid="{51119E7F-8F38-4CEB-93EA-688F1ACC8B33}"/>
    <hyperlink ref="B76" r:id="rId69" location="34-89618" display="https://www.sec.gov/rules/2020/08/rescission-effective-upon-filing-procedure-nms-plan-fee-amendments-and-modified - 34-89618" xr:uid="{1AD5321E-FF4C-4D75-9EE5-2053057B8275}"/>
    <hyperlink ref="B77" r:id="rId70" location="33-10825" display="https://www.sec.gov/rules/2020/08/modernization-regulation-s-k-items-101-103-and-105 - 33-10825" xr:uid="{A6A59F66-502A-4A3A-9F5E-ECAC682A6AF3}"/>
    <hyperlink ref="B78" r:id="rId71" location="33-10824" display="https://www.sec.gov/rules/2020/08/accredited-investor-definition - 33-10824" xr:uid="{DDFBDE21-5A10-4D2D-BE1E-B2C3E97DFA90}"/>
    <hyperlink ref="B79" r:id="rId72" location="33-10835" display="https://www.sec.gov/rules/2020/09/update-statistical-disclosures-bank-and-savings-and-loan-registrants - 33-10835" xr:uid="{C8DE2A0A-DAF5-4828-98BA-F0F0D99292FA}"/>
    <hyperlink ref="B80" r:id="rId73" location="33-10842" display="https://www.sec.gov/rules/2020/09/publication-or-submission-quotations-without-specified-information - 33-10842" xr:uid="{3875B4B8-DF8A-4764-A368-B8E2805BAC9D}"/>
    <hyperlink ref="B81" r:id="rId74" location="33-10845" display="https://www.sec.gov/rules/2020/09/adoption-updated-edgar-filer-manual - 33-10845" xr:uid="{14265F83-1C0C-4CA0-B558-9657AD3EFDFF}"/>
    <hyperlink ref="B82" r:id="rId75" location="34-89964" display="https://www.sec.gov/rules/2020/09/procedural-requirements-and-resubmission-thresholds-under-exchange-act-rule-14a-8 - 34-89964" xr:uid="{07189C0B-E314-4CA8-B6F6-FE054D1A33D9}"/>
    <hyperlink ref="B83" r:id="rId76" location="34-89963" display="https://www.sec.gov/rules/2020/09/whistleblower-program-rules - 34-89963" xr:uid="{9F98482B-0474-4324-8311-839C8EABAE93}"/>
    <hyperlink ref="B84" r:id="rId77" location="33-10871" display="https://www.sec.gov/rules/2020/10/fund-funds-arrangements - 33-10871" xr:uid="{FA45F29C-44BE-4931-9CAA-19CDA213B53E}"/>
    <hyperlink ref="B85" r:id="rId78" location="33-10876" display="https://www.sec.gov/rules/2020/10/qualifications-accountants - 33-10876" xr:uid="{62DBBBAE-8206-47B8-8829-4F2AF037F549}"/>
    <hyperlink ref="B86" r:id="rId79" location="34-90244" display="https://www.sec.gov/rules/2020/10/customer-margin-rules-relating-security-futures - 34-90244" xr:uid="{47562E54-6D6B-4880-B47F-BE3617C669DD}"/>
    <hyperlink ref="B87" r:id="rId80" location="IC-34084" display="https://www.sec.gov/rules/2020/11/use-derivatives-registered-investment-companies-and-business-development-companies - IC-34084" xr:uid="{793F84CC-2BA9-4AC6-86B7-935093672DE3}"/>
    <hyperlink ref="B88" r:id="rId81" location="33-10884" display="https://www.sec.gov/rules/2020/11/facilitating-capital-formation-and-expanding-investment-opportunities-improving - 33-10884" xr:uid="{450FC09E-BF4F-41E7-922D-FB86A406B8A4}"/>
    <hyperlink ref="B89" r:id="rId82" location="34-90442A" display="https://www.sec.gov/rules/2020/11/amendments-commissions-rules-practice-conformed-federal-register-version-effective - 34-90442A" xr:uid="{5F13B5B4-D4BB-4B34-8073-1378852CC49E}"/>
    <hyperlink ref="B90" r:id="rId83" location="33-10889" display="https://www.sec.gov/rules/2020/11/electronic-signatures-regulation-s-t-rule-302 - 33-10889" xr:uid="{07436F28-EEE2-4BCE-B5C3-FB2C429B972F}"/>
    <hyperlink ref="B91" r:id="rId84" location="33-10890" display="https://www.sec.gov/rules/2020/11/managements-discussion-and-analysis-selected-financial-data-and-supplementary - 33-10890" xr:uid="{275A3F5C-05D8-4C18-8362-E49BD620CC64}"/>
    <hyperlink ref="B92" r:id="rId85" location="IC-34128" display="https://www.sec.gov/rules/2020/12/good-faith-determinations-fair-value - IC-34128" xr:uid="{DAF34239-51EA-41F2-B102-FDD2798390EE}"/>
    <hyperlink ref="B93" r:id="rId86" location="34-90610" display="https://www.sec.gov/rules/2020/12/market-data-infrastructure - 34-90610" xr:uid="{A1864947-72CA-4F7D-A235-4E61815F1252}"/>
    <hyperlink ref="B94" r:id="rId87" location="33-10900" display="https://www.sec.gov/rules/2020/12/delegation-authority-director-division-enforcement - 33-10900" xr:uid="{381D78E6-3C38-4D53-A7F2-8000282D00D3}"/>
    <hyperlink ref="B100" r:id="rId88" location="33-10935" display="https://www.sec.gov/rules/2021/03/adoption-updated-edgar-filer-manual-form-id-amendments - 33-10935" xr:uid="{4B7305C6-8688-461D-9798-E1C9F846C27F}"/>
    <hyperlink ref="B95" r:id="rId89" location="33-10902" display="https://www.sec.gov/rules/2020/12/adoption-updated-edgar-filer-manual-proposed-collection-and-comment-request-form-id - 33-10902" xr:uid="{127A574A-8BDA-4621-A219-BBF37B82CC72}"/>
    <hyperlink ref="B96" r:id="rId90" location="33-10901" display="https://www.sec.gov/rules/2020/12/administration-electronic-data-gathering-analysis-and-retrieval-system - 33-10901" xr:uid="{394C9044-734A-4C47-B360-DF85BA8A3171}"/>
    <hyperlink ref="B97" r:id="rId91" location="34-90667" display="https://www.sec.gov/rules/2012/10/exemption-definition-clearing-agency-certain-activities-security-based-swap-dealers - 34-90667" xr:uid="{3743F28B-A72A-4ACC-86C0-6E4068C8CC71}"/>
    <hyperlink ref="B98" r:id="rId92" location="34-90679" display="https://www.sec.gov/rules/2020/12/disclosure-payments-resource-extraction-issuers - 34-90679" xr:uid="{089E9253-FE1B-4B17-BA1E-F1EF87F67B12}"/>
    <hyperlink ref="B99" r:id="rId93" location="IA-5653" display="https://www.sec.gov/rules/2020/12/investment-adviser-marketing - IA-5653" xr:uid="{30F55200-0FE7-4C5B-979F-2D9E753F0C37}"/>
    <hyperlink ref="B45" r:id="rId94" location="34-86031" display="https://www.sec.gov/rules/2019/06/regulation-best-interest-broker-dealer-standard-conduct - 34-86031" xr:uid="{E9C2CCB4-7C79-43A1-9968-3D3427B902E2}"/>
    <hyperlink ref="B60" r:id="rId95" location="34-87780" display="https://www.sec.gov/rules/2019/12/cross-border-application-certain-security-based-swap-requirements - 34-87780" xr:uid="{D4AF382C-E1CA-46FD-AC13-565A14D6371F}"/>
  </hyperlinks>
  <pageMargins left="0.7" right="0.7" top="0.75" bottom="0.75" header="0.3" footer="0.3"/>
  <pageSetup orientation="portrait" horizontalDpi="300" verticalDpi="0" r:id="rId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8141-56A3-4FEF-8AA3-04B9EED4CC6D}">
  <dimension ref="A1:N131"/>
  <sheetViews>
    <sheetView zoomScale="80" zoomScaleNormal="80" workbookViewId="0"/>
  </sheetViews>
  <sheetFormatPr defaultRowHeight="14.25"/>
  <cols>
    <col min="1" max="1" width="21.625" customWidth="1"/>
    <col min="2" max="2" width="97.125" customWidth="1"/>
    <col min="3" max="3" width="27.875" customWidth="1"/>
    <col min="4" max="4" width="18" customWidth="1"/>
    <col min="5" max="5" width="20" customWidth="1"/>
    <col min="6" max="6" width="23.5" customWidth="1"/>
    <col min="7" max="7" width="29.375" style="8" customWidth="1"/>
    <col min="8" max="8" width="33.375" customWidth="1"/>
    <col min="9" max="9" width="39.375" customWidth="1"/>
    <col min="10" max="10" width="16.75" customWidth="1"/>
    <col min="11" max="11" width="16.25" customWidth="1"/>
    <col min="12" max="12" width="19.625" customWidth="1"/>
    <col min="13" max="13" width="21.5" customWidth="1"/>
  </cols>
  <sheetData>
    <row r="1" spans="1:8" ht="15">
      <c r="A1" s="104" t="s">
        <v>369</v>
      </c>
    </row>
    <row r="2" spans="1:8">
      <c r="A2" s="103" t="s">
        <v>370</v>
      </c>
      <c r="E2" s="301" t="s">
        <v>356</v>
      </c>
      <c r="F2" s="302"/>
      <c r="G2" s="302"/>
      <c r="H2" s="303"/>
    </row>
    <row r="3" spans="1:8">
      <c r="A3" s="103" t="s">
        <v>371</v>
      </c>
      <c r="E3" s="95"/>
      <c r="F3" s="308" t="s">
        <v>357</v>
      </c>
      <c r="G3" s="309"/>
      <c r="H3" s="96" t="s">
        <v>368</v>
      </c>
    </row>
    <row r="4" spans="1:8">
      <c r="E4" s="97"/>
      <c r="F4" s="310" t="s">
        <v>374</v>
      </c>
      <c r="G4" s="311"/>
      <c r="H4" s="96" t="s">
        <v>372</v>
      </c>
    </row>
    <row r="5" spans="1:8" ht="15" thickBot="1">
      <c r="F5" s="176"/>
      <c r="G5" s="176"/>
    </row>
    <row r="6" spans="1:8" ht="15">
      <c r="B6" s="177" t="s">
        <v>353</v>
      </c>
      <c r="C6" s="177"/>
      <c r="D6" s="180"/>
      <c r="G6"/>
    </row>
    <row r="7" spans="1:8">
      <c r="B7" s="26" t="s">
        <v>383</v>
      </c>
      <c r="C7" s="26"/>
      <c r="D7" s="166">
        <f>COUNT(A29:A38,A42:A51,A55:A72,A76:A91)</f>
        <v>48</v>
      </c>
      <c r="E7" s="298" t="s">
        <v>388</v>
      </c>
      <c r="G7"/>
    </row>
    <row r="8" spans="1:8">
      <c r="B8" s="178" t="s">
        <v>384</v>
      </c>
      <c r="C8" s="178"/>
      <c r="D8" s="166">
        <f>COUNTIFS(G29:G91,"&gt;4/13/2013",G29:G91,"&lt;1/20/2017")</f>
        <v>22</v>
      </c>
      <c r="E8" s="298"/>
      <c r="G8"/>
    </row>
    <row r="9" spans="1:8">
      <c r="B9" s="178" t="s">
        <v>713</v>
      </c>
      <c r="C9" s="178"/>
      <c r="D9" s="166">
        <f>COUNTIFS(G29:G91,"&gt;1/20/2017")+COUNTIF(G29:G91,"TBD")+COUNTIF(G29:G91,"Proposed by Chair Schapiro")</f>
        <v>26</v>
      </c>
      <c r="E9" s="298"/>
      <c r="G9"/>
    </row>
    <row r="10" spans="1:8">
      <c r="B10" s="178" t="s">
        <v>386</v>
      </c>
      <c r="C10" s="178"/>
      <c r="D10" s="166">
        <f>COUNT(A29,A32:A35,A37:A38,A43,A45:A51,A55:A72,A78,A80:A85,A87,A89:A91)</f>
        <v>44</v>
      </c>
      <c r="E10" s="298" t="s">
        <v>563</v>
      </c>
      <c r="G10"/>
    </row>
    <row r="11" spans="1:8">
      <c r="B11" s="178" t="s">
        <v>385</v>
      </c>
      <c r="C11" s="178"/>
      <c r="D11" s="166">
        <f>COUNT(A36,A76)</f>
        <v>2</v>
      </c>
      <c r="E11" s="298"/>
      <c r="G11"/>
    </row>
    <row r="12" spans="1:8">
      <c r="B12" s="178" t="s">
        <v>387</v>
      </c>
      <c r="C12" s="178"/>
      <c r="D12" s="166">
        <f>COUNT(A30,A42)</f>
        <v>2</v>
      </c>
      <c r="E12" s="298"/>
      <c r="G12"/>
    </row>
    <row r="13" spans="1:8">
      <c r="B13" s="179" t="s">
        <v>389</v>
      </c>
      <c r="C13" s="179"/>
      <c r="D13" s="181">
        <f>SUM(K39,K52,K55:K57)</f>
        <v>8373</v>
      </c>
      <c r="G13"/>
    </row>
    <row r="14" spans="1:8">
      <c r="B14" s="179" t="s">
        <v>110</v>
      </c>
      <c r="C14" s="179"/>
      <c r="D14" s="182">
        <f>('Gary Gensler (2021-Present)'!C14-D13)/D13</f>
        <v>0.5714797563597277</v>
      </c>
      <c r="G14"/>
    </row>
    <row r="15" spans="1:8">
      <c r="B15" s="26" t="s">
        <v>111</v>
      </c>
      <c r="C15" s="26"/>
      <c r="D15" s="166">
        <f>AVERAGE(K29:K38,K42:K51,K55:K72,K76:K91)</f>
        <v>285</v>
      </c>
      <c r="G15"/>
    </row>
    <row r="16" spans="1:8">
      <c r="B16" s="26" t="s">
        <v>361</v>
      </c>
      <c r="C16" s="26"/>
      <c r="D16" s="183">
        <f>AVERAGE(K29,K32:K35,K37:K38,K43,K45:K51,K55:K72,K78,K80:K85,K87,K89:K91)</f>
        <v>222.75</v>
      </c>
      <c r="G16"/>
    </row>
    <row r="17" spans="1:14">
      <c r="B17" s="26" t="s">
        <v>113</v>
      </c>
      <c r="C17" s="26"/>
      <c r="D17" s="183">
        <f>AVERAGE(L29:L38,L42:L51,L55:L72,L76:L91)</f>
        <v>95.169811320754718</v>
      </c>
      <c r="G17"/>
    </row>
    <row r="18" spans="1:14">
      <c r="B18" s="26" t="s">
        <v>360</v>
      </c>
      <c r="C18" s="26"/>
      <c r="D18" s="183">
        <f>AVERAGE(L29,L32:L35,L37:L38,L43,L45:L51,L55:L72,L78,L80:L85,L87,L89:L91)</f>
        <v>80.977272727272734</v>
      </c>
      <c r="G18"/>
    </row>
    <row r="19" spans="1:14">
      <c r="B19" s="26" t="s">
        <v>114</v>
      </c>
      <c r="C19" s="26"/>
      <c r="D19" s="181">
        <f>SUM(K39,K52,K73,K92)</f>
        <v>15390</v>
      </c>
      <c r="G19"/>
    </row>
    <row r="20" spans="1:14">
      <c r="B20" s="26" t="s">
        <v>115</v>
      </c>
      <c r="C20" s="26"/>
      <c r="D20" s="181">
        <f>SUM(L39,L52,L73,L92)</f>
        <v>5044</v>
      </c>
      <c r="G20"/>
    </row>
    <row r="21" spans="1:14">
      <c r="B21" s="26" t="s">
        <v>381</v>
      </c>
      <c r="C21" s="26"/>
      <c r="D21" s="166">
        <f>AVERAGE(H29:H38,H42:H51,H55:H72,H76:H91)</f>
        <v>56.5</v>
      </c>
      <c r="G21"/>
    </row>
    <row r="22" spans="1:14">
      <c r="B22" s="166" t="s">
        <v>382</v>
      </c>
      <c r="C22" s="166"/>
      <c r="D22" s="183">
        <f>AVERAGE(I29:I30,I32:I38,I31,I42:I51,I55:I72,I76:I91)</f>
        <v>70.222222222222229</v>
      </c>
      <c r="G22"/>
    </row>
    <row r="23" spans="1:14" ht="15" thickBot="1">
      <c r="B23" s="25" t="s">
        <v>572</v>
      </c>
      <c r="C23" s="25"/>
      <c r="D23" s="208">
        <f>('Finalizations Comparison'!C18-'Finalizations Comparison'!C16)/'Finalizations Comparison'!C16</f>
        <v>1.9090909090909092</v>
      </c>
      <c r="E23" s="26"/>
      <c r="G23"/>
    </row>
    <row r="24" spans="1:14" ht="12" customHeight="1">
      <c r="D24" s="207"/>
    </row>
    <row r="25" spans="1:14" ht="18" customHeight="1">
      <c r="A25" s="1"/>
      <c r="B25" s="2" t="s">
        <v>334</v>
      </c>
      <c r="C25" s="2"/>
      <c r="D25" s="2"/>
      <c r="E25" s="2"/>
      <c r="F25" s="2"/>
      <c r="G25" s="75"/>
      <c r="H25" s="2"/>
      <c r="I25" s="41"/>
      <c r="J25" s="2"/>
      <c r="K25" s="2"/>
      <c r="L25" s="2"/>
    </row>
    <row r="26" spans="1:14" ht="15">
      <c r="A26" s="306">
        <v>2013</v>
      </c>
      <c r="B26" s="40"/>
      <c r="C26" s="40"/>
      <c r="D26" s="299" t="s">
        <v>7</v>
      </c>
      <c r="E26" s="299" t="s">
        <v>8</v>
      </c>
      <c r="F26" s="299" t="s">
        <v>9</v>
      </c>
      <c r="G26" s="299" t="s">
        <v>10</v>
      </c>
      <c r="H26" s="299" t="s">
        <v>365</v>
      </c>
      <c r="I26" s="299" t="s">
        <v>367</v>
      </c>
      <c r="J26" s="299" t="s">
        <v>11</v>
      </c>
      <c r="K26" s="299" t="s">
        <v>5</v>
      </c>
      <c r="L26" s="299" t="s">
        <v>6</v>
      </c>
      <c r="M26" s="299" t="s">
        <v>366</v>
      </c>
    </row>
    <row r="27" spans="1:14" ht="15">
      <c r="A27" s="306"/>
      <c r="B27" s="40"/>
      <c r="C27" s="40"/>
      <c r="D27" s="300"/>
      <c r="E27" s="300"/>
      <c r="F27" s="300"/>
      <c r="G27" s="300"/>
      <c r="H27" s="300"/>
      <c r="I27" s="300"/>
      <c r="J27" s="300"/>
      <c r="K27" s="300"/>
      <c r="L27" s="300"/>
      <c r="M27" s="300"/>
    </row>
    <row r="28" spans="1:14" ht="30.75" customHeight="1" thickBot="1">
      <c r="A28" s="175" t="s">
        <v>542</v>
      </c>
      <c r="B28" s="32" t="s">
        <v>333</v>
      </c>
      <c r="C28" s="32"/>
      <c r="D28" s="7"/>
      <c r="E28" s="7"/>
      <c r="F28" s="7"/>
      <c r="G28" s="76"/>
      <c r="H28" s="6"/>
      <c r="I28" s="6"/>
      <c r="J28" s="6"/>
      <c r="K28" s="6"/>
      <c r="L28" s="6"/>
    </row>
    <row r="29" spans="1:14" ht="29.25" thickTop="1">
      <c r="A29" s="66">
        <v>1</v>
      </c>
      <c r="B29" s="4" t="s">
        <v>14</v>
      </c>
      <c r="C29" s="4"/>
      <c r="D29" s="5">
        <v>41395</v>
      </c>
      <c r="E29" s="5">
        <v>41417</v>
      </c>
      <c r="F29" s="5">
        <v>41507</v>
      </c>
      <c r="G29" s="77">
        <v>41815</v>
      </c>
      <c r="H29">
        <f t="shared" ref="H29:H38" si="0">F29-E29</f>
        <v>90</v>
      </c>
      <c r="I29" s="33">
        <f t="shared" ref="I29:I38" si="1">F29-D29</f>
        <v>112</v>
      </c>
      <c r="J29" t="s">
        <v>15</v>
      </c>
      <c r="K29">
        <v>305</v>
      </c>
      <c r="L29">
        <v>299</v>
      </c>
    </row>
    <row r="30" spans="1:14" ht="43.5" customHeight="1">
      <c r="A30" s="66">
        <v>2</v>
      </c>
      <c r="B30" s="68" t="s">
        <v>0</v>
      </c>
      <c r="C30" s="68"/>
      <c r="D30" s="5">
        <v>41395</v>
      </c>
      <c r="E30" s="5">
        <v>41417</v>
      </c>
      <c r="F30" s="5">
        <v>41477</v>
      </c>
      <c r="G30" s="77" t="s">
        <v>538</v>
      </c>
      <c r="H30">
        <f t="shared" si="0"/>
        <v>60</v>
      </c>
      <c r="I30" s="34">
        <f t="shared" si="1"/>
        <v>82</v>
      </c>
      <c r="K30" s="8">
        <f>188+29+305+276+71+65+464+256+255+155+501</f>
        <v>2565</v>
      </c>
      <c r="L30" s="8"/>
      <c r="M30" s="4" t="s">
        <v>16</v>
      </c>
      <c r="N30" t="s">
        <v>544</v>
      </c>
    </row>
    <row r="31" spans="1:14">
      <c r="A31" s="66"/>
      <c r="B31" s="74" t="s">
        <v>1</v>
      </c>
      <c r="C31" s="74"/>
      <c r="D31" s="5">
        <v>41414</v>
      </c>
      <c r="E31" s="5">
        <v>41417</v>
      </c>
      <c r="F31" s="5">
        <v>41463</v>
      </c>
      <c r="G31" s="77" t="s">
        <v>359</v>
      </c>
      <c r="H31">
        <f t="shared" si="0"/>
        <v>46</v>
      </c>
      <c r="I31" s="34">
        <f t="shared" si="1"/>
        <v>49</v>
      </c>
      <c r="K31">
        <v>377</v>
      </c>
      <c r="L31">
        <v>234</v>
      </c>
      <c r="M31" t="s">
        <v>545</v>
      </c>
    </row>
    <row r="32" spans="1:14">
      <c r="A32" s="66">
        <v>3</v>
      </c>
      <c r="B32" t="s">
        <v>17</v>
      </c>
      <c r="D32" s="5">
        <v>41430</v>
      </c>
      <c r="E32" s="5">
        <v>41444</v>
      </c>
      <c r="F32" s="5">
        <v>41534</v>
      </c>
      <c r="G32" s="77">
        <v>41843</v>
      </c>
      <c r="H32">
        <f t="shared" si="0"/>
        <v>90</v>
      </c>
      <c r="I32" s="34">
        <f t="shared" si="1"/>
        <v>104</v>
      </c>
      <c r="J32" s="9" t="s">
        <v>18</v>
      </c>
      <c r="K32">
        <v>198</v>
      </c>
      <c r="L32">
        <v>155</v>
      </c>
    </row>
    <row r="33" spans="1:13">
      <c r="A33" s="66">
        <v>4</v>
      </c>
      <c r="B33" t="s">
        <v>19</v>
      </c>
      <c r="D33" s="5">
        <v>41465</v>
      </c>
      <c r="E33" s="5">
        <v>41479</v>
      </c>
      <c r="F33" s="5">
        <v>41540</v>
      </c>
      <c r="G33" s="77" t="s">
        <v>538</v>
      </c>
      <c r="H33">
        <f t="shared" si="0"/>
        <v>61</v>
      </c>
      <c r="I33" s="34">
        <f t="shared" si="1"/>
        <v>75</v>
      </c>
      <c r="J33" t="s">
        <v>20</v>
      </c>
      <c r="K33">
        <v>186</v>
      </c>
      <c r="L33">
        <v>101</v>
      </c>
      <c r="M33" t="s">
        <v>21</v>
      </c>
    </row>
    <row r="34" spans="1:13">
      <c r="A34" s="66">
        <v>5</v>
      </c>
      <c r="B34" t="s">
        <v>22</v>
      </c>
      <c r="D34" s="5">
        <v>41514</v>
      </c>
      <c r="E34" s="5">
        <v>41537</v>
      </c>
      <c r="F34" s="5">
        <v>41577</v>
      </c>
      <c r="G34" s="77">
        <v>41997</v>
      </c>
      <c r="H34">
        <f t="shared" si="0"/>
        <v>40</v>
      </c>
      <c r="I34" s="34">
        <f t="shared" si="1"/>
        <v>63</v>
      </c>
      <c r="J34" t="s">
        <v>23</v>
      </c>
      <c r="K34">
        <v>243</v>
      </c>
      <c r="L34">
        <v>174</v>
      </c>
    </row>
    <row r="35" spans="1:13">
      <c r="A35" s="66">
        <v>6</v>
      </c>
      <c r="B35" t="s">
        <v>24</v>
      </c>
      <c r="D35" s="5">
        <v>41535</v>
      </c>
      <c r="E35" s="5">
        <v>41548</v>
      </c>
      <c r="F35" s="5">
        <v>41610</v>
      </c>
      <c r="G35" s="77">
        <v>42221</v>
      </c>
      <c r="H35">
        <f t="shared" si="0"/>
        <v>62</v>
      </c>
      <c r="I35" s="34">
        <f t="shared" si="1"/>
        <v>75</v>
      </c>
      <c r="J35" t="s">
        <v>25</v>
      </c>
      <c r="K35">
        <v>294</v>
      </c>
      <c r="L35">
        <v>69</v>
      </c>
    </row>
    <row r="36" spans="1:13">
      <c r="A36" s="66">
        <v>7</v>
      </c>
      <c r="B36" s="69" t="s">
        <v>2</v>
      </c>
      <c r="C36" s="69" t="s">
        <v>344</v>
      </c>
      <c r="D36" s="5">
        <v>41544</v>
      </c>
      <c r="E36" s="5">
        <v>41550</v>
      </c>
      <c r="F36" s="5">
        <v>41582</v>
      </c>
      <c r="G36" s="77" t="s">
        <v>538</v>
      </c>
      <c r="H36">
        <f t="shared" si="0"/>
        <v>32</v>
      </c>
      <c r="I36" s="34">
        <f t="shared" si="1"/>
        <v>38</v>
      </c>
      <c r="K36">
        <v>186</v>
      </c>
      <c r="L36">
        <v>101</v>
      </c>
    </row>
    <row r="37" spans="1:13">
      <c r="A37" s="66">
        <v>8</v>
      </c>
      <c r="B37" t="s">
        <v>26</v>
      </c>
      <c r="D37" s="5">
        <v>41570</v>
      </c>
      <c r="E37" s="5">
        <v>41583</v>
      </c>
      <c r="F37" s="5">
        <v>41673</v>
      </c>
      <c r="G37" s="77">
        <v>42307</v>
      </c>
      <c r="H37">
        <f t="shared" si="0"/>
        <v>90</v>
      </c>
      <c r="I37" s="34">
        <f t="shared" si="1"/>
        <v>103</v>
      </c>
      <c r="J37" t="s">
        <v>27</v>
      </c>
      <c r="K37">
        <v>585</v>
      </c>
      <c r="L37">
        <v>291</v>
      </c>
    </row>
    <row r="38" spans="1:13">
      <c r="A38" s="66">
        <v>9</v>
      </c>
      <c r="B38" s="10" t="s">
        <v>28</v>
      </c>
      <c r="C38" s="10" t="s">
        <v>706</v>
      </c>
      <c r="D38" s="11">
        <v>41626</v>
      </c>
      <c r="E38" s="11">
        <v>41662</v>
      </c>
      <c r="F38" s="11">
        <v>41722</v>
      </c>
      <c r="G38" s="78">
        <v>42088</v>
      </c>
      <c r="H38" s="1">
        <f t="shared" si="0"/>
        <v>60</v>
      </c>
      <c r="I38" s="35">
        <f t="shared" si="1"/>
        <v>96</v>
      </c>
      <c r="J38" s="99" t="s">
        <v>29</v>
      </c>
      <c r="K38" s="1">
        <v>384</v>
      </c>
      <c r="L38" s="1">
        <v>137</v>
      </c>
    </row>
    <row r="39" spans="1:13" ht="15">
      <c r="A39" s="100"/>
      <c r="B39" s="12" t="s">
        <v>30</v>
      </c>
      <c r="C39" s="12"/>
      <c r="F39" s="14"/>
      <c r="G39" s="14" t="s">
        <v>31</v>
      </c>
      <c r="H39" s="15">
        <f>AVERAGE(H29:H38)</f>
        <v>63.1</v>
      </c>
      <c r="I39" s="36">
        <f>AVERAGE(I29:I38)</f>
        <v>79.7</v>
      </c>
      <c r="K39" s="13">
        <f>SUM(K29:K38)</f>
        <v>5323</v>
      </c>
      <c r="L39" s="13">
        <f>SUM(L28:L38)</f>
        <v>1561</v>
      </c>
    </row>
    <row r="40" spans="1:13" ht="15">
      <c r="B40" s="4"/>
      <c r="C40" s="4"/>
      <c r="F40" s="14"/>
      <c r="G40" s="14"/>
      <c r="I40" s="34"/>
      <c r="K40" s="13"/>
      <c r="L40" s="13"/>
    </row>
    <row r="41" spans="1:13" ht="15">
      <c r="A41" s="40">
        <v>2014</v>
      </c>
      <c r="B41" s="40"/>
      <c r="C41" s="40"/>
      <c r="I41" s="34"/>
    </row>
    <row r="42" spans="1:13">
      <c r="A42" s="66">
        <v>10</v>
      </c>
      <c r="B42" s="69" t="s">
        <v>3</v>
      </c>
      <c r="C42" s="69"/>
      <c r="D42" s="5">
        <v>41695</v>
      </c>
      <c r="E42" s="5">
        <v>41698</v>
      </c>
      <c r="F42" s="5">
        <v>41726</v>
      </c>
      <c r="G42" s="77" t="s">
        <v>543</v>
      </c>
      <c r="H42">
        <f t="shared" ref="H42:H51" si="2">F42-E42</f>
        <v>28</v>
      </c>
      <c r="I42" s="34">
        <f t="shared" ref="I42:I51" si="3">F42-D42</f>
        <v>31</v>
      </c>
      <c r="K42">
        <v>667</v>
      </c>
      <c r="L42">
        <v>337</v>
      </c>
      <c r="M42" t="s">
        <v>544</v>
      </c>
    </row>
    <row r="43" spans="1:13">
      <c r="A43" s="66">
        <v>11</v>
      </c>
      <c r="B43" t="s">
        <v>32</v>
      </c>
      <c r="D43" s="5">
        <v>41710</v>
      </c>
      <c r="E43" s="5">
        <v>41724</v>
      </c>
      <c r="F43" s="5">
        <v>41786</v>
      </c>
      <c r="G43" s="77">
        <v>42641</v>
      </c>
      <c r="H43">
        <f t="shared" si="2"/>
        <v>62</v>
      </c>
      <c r="I43" s="34">
        <f t="shared" si="3"/>
        <v>76</v>
      </c>
      <c r="J43" t="s">
        <v>33</v>
      </c>
      <c r="K43">
        <v>423</v>
      </c>
      <c r="L43">
        <v>124</v>
      </c>
    </row>
    <row r="44" spans="1:13">
      <c r="A44" s="66"/>
      <c r="B44" s="74" t="s">
        <v>4</v>
      </c>
      <c r="C44" s="74"/>
      <c r="D44" s="5">
        <v>41726</v>
      </c>
      <c r="E44" s="5">
        <v>41731</v>
      </c>
      <c r="F44" s="5">
        <v>41757</v>
      </c>
      <c r="G44" s="77" t="s">
        <v>359</v>
      </c>
      <c r="H44">
        <f t="shared" si="2"/>
        <v>26</v>
      </c>
      <c r="I44" s="34">
        <f t="shared" si="3"/>
        <v>31</v>
      </c>
      <c r="K44">
        <v>667</v>
      </c>
      <c r="L44">
        <v>337</v>
      </c>
      <c r="M44" t="s">
        <v>544</v>
      </c>
    </row>
    <row r="45" spans="1:13">
      <c r="A45" s="66">
        <v>12</v>
      </c>
      <c r="B45" t="s">
        <v>34</v>
      </c>
      <c r="C45" t="s">
        <v>345</v>
      </c>
      <c r="D45" s="5">
        <v>41732</v>
      </c>
      <c r="E45" s="5">
        <v>41738</v>
      </c>
      <c r="F45" s="5">
        <v>41799</v>
      </c>
      <c r="G45" s="77" t="s">
        <v>538</v>
      </c>
      <c r="H45">
        <f t="shared" si="2"/>
        <v>61</v>
      </c>
      <c r="I45" s="34">
        <f t="shared" si="3"/>
        <v>67</v>
      </c>
      <c r="J45" t="s">
        <v>35</v>
      </c>
      <c r="K45">
        <v>21</v>
      </c>
      <c r="L45">
        <v>41</v>
      </c>
    </row>
    <row r="46" spans="1:13" ht="28.5">
      <c r="A46" s="66">
        <v>13</v>
      </c>
      <c r="B46" s="4" t="s">
        <v>36</v>
      </c>
      <c r="C46" s="4"/>
      <c r="D46" s="5">
        <v>41746</v>
      </c>
      <c r="E46" s="5">
        <v>41761</v>
      </c>
      <c r="F46" s="5">
        <v>41821</v>
      </c>
      <c r="G46" s="77">
        <v>43727</v>
      </c>
      <c r="H46">
        <f t="shared" si="2"/>
        <v>60</v>
      </c>
      <c r="I46" s="34">
        <f t="shared" si="3"/>
        <v>75</v>
      </c>
      <c r="J46" t="s">
        <v>37</v>
      </c>
      <c r="K46">
        <v>510</v>
      </c>
      <c r="L46">
        <v>64</v>
      </c>
    </row>
    <row r="47" spans="1:13" ht="28.5">
      <c r="A47" s="66">
        <v>14</v>
      </c>
      <c r="B47" s="4" t="s">
        <v>38</v>
      </c>
      <c r="C47" s="4" t="s">
        <v>707</v>
      </c>
      <c r="D47" s="5">
        <v>41810</v>
      </c>
      <c r="E47" s="5">
        <v>41817</v>
      </c>
      <c r="F47" s="5">
        <v>41848</v>
      </c>
      <c r="G47" s="77">
        <v>42193</v>
      </c>
      <c r="H47">
        <f t="shared" si="2"/>
        <v>31</v>
      </c>
      <c r="I47" s="34">
        <f t="shared" si="3"/>
        <v>38</v>
      </c>
      <c r="J47" t="s">
        <v>39</v>
      </c>
      <c r="K47">
        <v>12</v>
      </c>
      <c r="L47">
        <v>0</v>
      </c>
    </row>
    <row r="48" spans="1:13" ht="28.5">
      <c r="A48" s="66">
        <v>15</v>
      </c>
      <c r="B48" s="4" t="s">
        <v>40</v>
      </c>
      <c r="C48" s="4"/>
      <c r="D48" s="5">
        <v>41843</v>
      </c>
      <c r="E48" s="5">
        <v>41865</v>
      </c>
      <c r="F48" s="5">
        <v>41926</v>
      </c>
      <c r="G48" s="77">
        <v>42263</v>
      </c>
      <c r="H48">
        <f t="shared" si="2"/>
        <v>61</v>
      </c>
      <c r="I48" s="34">
        <f t="shared" si="3"/>
        <v>83</v>
      </c>
      <c r="J48" t="s">
        <v>41</v>
      </c>
      <c r="K48">
        <v>105</v>
      </c>
      <c r="L48">
        <v>0</v>
      </c>
    </row>
    <row r="49" spans="1:12">
      <c r="A49" s="66">
        <v>16</v>
      </c>
      <c r="B49" s="4" t="s">
        <v>42</v>
      </c>
      <c r="C49" s="4"/>
      <c r="D49" s="5">
        <v>41863</v>
      </c>
      <c r="E49" s="5">
        <v>41869</v>
      </c>
      <c r="F49" s="5">
        <v>41899</v>
      </c>
      <c r="G49" s="77">
        <v>41990</v>
      </c>
      <c r="H49">
        <f t="shared" si="2"/>
        <v>30</v>
      </c>
      <c r="I49" s="34">
        <f t="shared" si="3"/>
        <v>36</v>
      </c>
      <c r="J49" t="s">
        <v>43</v>
      </c>
      <c r="K49">
        <v>26</v>
      </c>
      <c r="L49">
        <v>6</v>
      </c>
    </row>
    <row r="50" spans="1:12" ht="28.5">
      <c r="A50" s="66">
        <v>17</v>
      </c>
      <c r="B50" s="4" t="s">
        <v>44</v>
      </c>
      <c r="C50" s="4" t="s">
        <v>347</v>
      </c>
      <c r="D50" s="5">
        <v>41890</v>
      </c>
      <c r="E50" s="5">
        <v>41893</v>
      </c>
      <c r="F50" s="5">
        <v>41953</v>
      </c>
      <c r="G50" s="77">
        <v>43105</v>
      </c>
      <c r="H50">
        <f t="shared" si="2"/>
        <v>60</v>
      </c>
      <c r="I50" s="34">
        <f t="shared" si="3"/>
        <v>63</v>
      </c>
      <c r="J50" t="s">
        <v>45</v>
      </c>
      <c r="K50">
        <v>66</v>
      </c>
      <c r="L50">
        <v>13</v>
      </c>
    </row>
    <row r="51" spans="1:12">
      <c r="A51" s="66">
        <v>18</v>
      </c>
      <c r="B51" s="10" t="s">
        <v>46</v>
      </c>
      <c r="C51" s="10" t="s">
        <v>708</v>
      </c>
      <c r="D51" s="11">
        <v>41991</v>
      </c>
      <c r="E51" s="11">
        <v>42003</v>
      </c>
      <c r="F51" s="11">
        <v>42065</v>
      </c>
      <c r="G51" s="78">
        <v>42720</v>
      </c>
      <c r="H51" s="1">
        <f t="shared" si="2"/>
        <v>62</v>
      </c>
      <c r="I51" s="35">
        <f t="shared" si="3"/>
        <v>74</v>
      </c>
      <c r="J51" s="99" t="s">
        <v>47</v>
      </c>
      <c r="K51" s="1">
        <v>72</v>
      </c>
      <c r="L51" s="1">
        <v>20</v>
      </c>
    </row>
    <row r="52" spans="1:12" ht="15">
      <c r="A52" s="100"/>
      <c r="B52" s="12" t="s">
        <v>30</v>
      </c>
      <c r="C52" s="12"/>
      <c r="F52" s="14"/>
      <c r="G52" s="14" t="s">
        <v>31</v>
      </c>
      <c r="H52" s="15">
        <f>AVERAGE(H42:H51)</f>
        <v>48.1</v>
      </c>
      <c r="I52" s="36">
        <f>AVERAGE(I42:I51)</f>
        <v>57.4</v>
      </c>
      <c r="J52" s="15"/>
      <c r="K52" s="13">
        <f>SUM(K42:K51)</f>
        <v>2569</v>
      </c>
      <c r="L52" s="13">
        <f>SUM(L42:L51)</f>
        <v>942</v>
      </c>
    </row>
    <row r="53" spans="1:12" ht="15">
      <c r="B53" s="4"/>
      <c r="C53" s="4"/>
      <c r="F53" s="14"/>
      <c r="G53" s="14"/>
      <c r="I53" s="34"/>
      <c r="K53" s="13"/>
      <c r="L53" s="13"/>
    </row>
    <row r="54" spans="1:12" ht="15">
      <c r="A54" s="40">
        <v>2015</v>
      </c>
      <c r="B54" s="40"/>
      <c r="C54" s="40"/>
      <c r="I54" s="34"/>
    </row>
    <row r="55" spans="1:12">
      <c r="A55" s="66">
        <v>19</v>
      </c>
      <c r="B55" s="4" t="s">
        <v>48</v>
      </c>
      <c r="C55" s="4"/>
      <c r="D55" s="5">
        <v>42044</v>
      </c>
      <c r="E55" s="5">
        <v>42052</v>
      </c>
      <c r="F55" s="5">
        <v>42114</v>
      </c>
      <c r="G55" s="77">
        <v>43454</v>
      </c>
      <c r="H55">
        <f t="shared" ref="H55:H72" si="4">F55-E55</f>
        <v>62</v>
      </c>
      <c r="I55" s="34">
        <f t="shared" ref="I55:I72" si="5">F55-D55</f>
        <v>70</v>
      </c>
      <c r="J55" t="s">
        <v>49</v>
      </c>
      <c r="K55">
        <v>103</v>
      </c>
      <c r="L55">
        <v>46</v>
      </c>
    </row>
    <row r="56" spans="1:12">
      <c r="A56" s="66">
        <v>20</v>
      </c>
      <c r="B56" s="4" t="s">
        <v>50</v>
      </c>
      <c r="C56" s="4"/>
      <c r="D56" s="5">
        <v>42046</v>
      </c>
      <c r="E56" s="5">
        <v>42082</v>
      </c>
      <c r="F56" s="5">
        <v>42128</v>
      </c>
      <c r="G56" s="77">
        <v>42565</v>
      </c>
      <c r="H56">
        <f t="shared" si="4"/>
        <v>46</v>
      </c>
      <c r="I56" s="34">
        <f t="shared" si="5"/>
        <v>82</v>
      </c>
      <c r="J56" t="s">
        <v>51</v>
      </c>
      <c r="K56">
        <v>245</v>
      </c>
      <c r="L56">
        <v>57</v>
      </c>
    </row>
    <row r="57" spans="1:12">
      <c r="A57" s="66">
        <v>21</v>
      </c>
      <c r="B57" s="4" t="s">
        <v>52</v>
      </c>
      <c r="C57" s="4" t="s">
        <v>348</v>
      </c>
      <c r="D57" s="5">
        <v>42088</v>
      </c>
      <c r="E57" s="5">
        <v>42096</v>
      </c>
      <c r="F57" s="5">
        <v>42156</v>
      </c>
      <c r="G57" s="77">
        <v>42156</v>
      </c>
      <c r="H57">
        <f t="shared" si="4"/>
        <v>60</v>
      </c>
      <c r="I57" s="34">
        <f t="shared" si="5"/>
        <v>68</v>
      </c>
      <c r="J57" t="s">
        <v>53</v>
      </c>
      <c r="K57">
        <v>133</v>
      </c>
      <c r="L57">
        <v>75</v>
      </c>
    </row>
    <row r="58" spans="1:12" ht="42.75">
      <c r="A58" s="66">
        <v>22</v>
      </c>
      <c r="B58" s="4" t="s">
        <v>54</v>
      </c>
      <c r="C58" s="4"/>
      <c r="D58" s="5">
        <v>42123</v>
      </c>
      <c r="E58" s="5">
        <v>42137</v>
      </c>
      <c r="F58" s="5">
        <v>42198</v>
      </c>
      <c r="G58" s="77">
        <v>42410</v>
      </c>
      <c r="H58">
        <f t="shared" si="4"/>
        <v>61</v>
      </c>
      <c r="I58" s="34">
        <f t="shared" si="5"/>
        <v>75</v>
      </c>
      <c r="J58" t="s">
        <v>55</v>
      </c>
      <c r="K58">
        <v>242</v>
      </c>
      <c r="L58">
        <v>53</v>
      </c>
    </row>
    <row r="59" spans="1:12">
      <c r="A59" s="66">
        <v>23</v>
      </c>
      <c r="B59" s="4" t="s">
        <v>56</v>
      </c>
      <c r="C59" s="4"/>
      <c r="D59" s="5">
        <v>42123</v>
      </c>
      <c r="E59" s="5">
        <v>42131</v>
      </c>
      <c r="F59" s="5">
        <v>42191</v>
      </c>
      <c r="G59" s="77">
        <v>44798</v>
      </c>
      <c r="H59">
        <f t="shared" si="4"/>
        <v>60</v>
      </c>
      <c r="I59" s="34">
        <f t="shared" si="5"/>
        <v>68</v>
      </c>
      <c r="J59" t="s">
        <v>57</v>
      </c>
      <c r="K59">
        <v>137</v>
      </c>
      <c r="L59">
        <v>54</v>
      </c>
    </row>
    <row r="60" spans="1:12">
      <c r="A60" s="66">
        <v>24</v>
      </c>
      <c r="B60" s="4" t="s">
        <v>58</v>
      </c>
      <c r="C60" s="4"/>
      <c r="D60" s="5">
        <v>42144</v>
      </c>
      <c r="E60" s="5">
        <v>42167</v>
      </c>
      <c r="F60" s="5">
        <v>42227</v>
      </c>
      <c r="G60" s="77">
        <v>42692</v>
      </c>
      <c r="H60">
        <f t="shared" si="4"/>
        <v>60</v>
      </c>
      <c r="I60" s="34">
        <f t="shared" si="5"/>
        <v>83</v>
      </c>
      <c r="J60" t="s">
        <v>59</v>
      </c>
      <c r="K60">
        <v>510</v>
      </c>
      <c r="L60">
        <v>24</v>
      </c>
    </row>
    <row r="61" spans="1:12">
      <c r="A61" s="66">
        <v>25</v>
      </c>
      <c r="B61" s="4" t="s">
        <v>60</v>
      </c>
      <c r="C61" s="4"/>
      <c r="D61" s="5">
        <v>42144</v>
      </c>
      <c r="E61" s="5">
        <v>42167</v>
      </c>
      <c r="F61" s="5">
        <v>42227</v>
      </c>
      <c r="G61" s="77">
        <v>42607</v>
      </c>
      <c r="H61">
        <f t="shared" si="4"/>
        <v>60</v>
      </c>
      <c r="I61" s="34">
        <f t="shared" si="5"/>
        <v>83</v>
      </c>
      <c r="J61" t="s">
        <v>61</v>
      </c>
      <c r="K61">
        <v>103</v>
      </c>
      <c r="L61">
        <v>10</v>
      </c>
    </row>
    <row r="62" spans="1:12">
      <c r="A62" s="66">
        <v>26</v>
      </c>
      <c r="B62" s="4" t="s">
        <v>62</v>
      </c>
      <c r="C62" s="4" t="s">
        <v>709</v>
      </c>
      <c r="D62" s="5">
        <v>42186</v>
      </c>
      <c r="E62" s="5">
        <v>42199</v>
      </c>
      <c r="F62" s="5">
        <v>42261</v>
      </c>
      <c r="G62" s="77">
        <v>44860</v>
      </c>
      <c r="H62">
        <f t="shared" si="4"/>
        <v>62</v>
      </c>
      <c r="I62" s="34">
        <f t="shared" si="5"/>
        <v>75</v>
      </c>
      <c r="J62" t="s">
        <v>63</v>
      </c>
      <c r="K62">
        <v>198</v>
      </c>
      <c r="L62">
        <v>115</v>
      </c>
    </row>
    <row r="63" spans="1:12" ht="28.5">
      <c r="A63" s="66">
        <v>27</v>
      </c>
      <c r="B63" s="4" t="s">
        <v>64</v>
      </c>
      <c r="C63" s="4"/>
      <c r="D63" s="5">
        <v>42221</v>
      </c>
      <c r="E63" s="5">
        <v>42241</v>
      </c>
      <c r="F63" s="5">
        <v>42303</v>
      </c>
      <c r="G63" s="77">
        <v>43453</v>
      </c>
      <c r="H63">
        <f t="shared" si="4"/>
        <v>62</v>
      </c>
      <c r="I63" s="34">
        <f t="shared" si="5"/>
        <v>82</v>
      </c>
      <c r="J63" t="s">
        <v>65</v>
      </c>
      <c r="K63">
        <v>150</v>
      </c>
      <c r="L63">
        <v>58</v>
      </c>
    </row>
    <row r="64" spans="1:12" ht="28.5">
      <c r="A64" s="66">
        <v>28</v>
      </c>
      <c r="B64" s="4" t="s">
        <v>66</v>
      </c>
      <c r="C64" s="4"/>
      <c r="D64" s="5">
        <v>42251</v>
      </c>
      <c r="E64" s="5">
        <v>42261</v>
      </c>
      <c r="F64" s="5">
        <v>42306</v>
      </c>
      <c r="G64" s="77">
        <v>42611</v>
      </c>
      <c r="H64">
        <f t="shared" si="4"/>
        <v>45</v>
      </c>
      <c r="I64" s="34">
        <f t="shared" si="5"/>
        <v>55</v>
      </c>
      <c r="J64" t="s">
        <v>67</v>
      </c>
      <c r="K64">
        <v>106</v>
      </c>
      <c r="L64">
        <v>0</v>
      </c>
    </row>
    <row r="65" spans="1:12" ht="28.5">
      <c r="A65" s="66">
        <v>29</v>
      </c>
      <c r="B65" s="4" t="s">
        <v>68</v>
      </c>
      <c r="C65" s="4"/>
      <c r="D65" s="5">
        <v>42269</v>
      </c>
      <c r="E65" s="5">
        <v>42292</v>
      </c>
      <c r="F65" s="5">
        <v>42382</v>
      </c>
      <c r="G65" s="77">
        <v>42656</v>
      </c>
      <c r="H65">
        <f t="shared" si="4"/>
        <v>90</v>
      </c>
      <c r="I65" s="34">
        <f t="shared" si="5"/>
        <v>113</v>
      </c>
      <c r="J65" t="s">
        <v>69</v>
      </c>
      <c r="K65">
        <v>415</v>
      </c>
      <c r="L65">
        <v>175</v>
      </c>
    </row>
    <row r="66" spans="1:12">
      <c r="A66" s="66">
        <v>30</v>
      </c>
      <c r="B66" s="335" t="s">
        <v>70</v>
      </c>
      <c r="C66" s="335"/>
      <c r="D66" s="5">
        <v>42271</v>
      </c>
      <c r="E66" s="5">
        <v>42282</v>
      </c>
      <c r="F66" s="5">
        <v>42342</v>
      </c>
      <c r="G66" s="77">
        <v>42564</v>
      </c>
      <c r="H66">
        <f t="shared" si="4"/>
        <v>60</v>
      </c>
      <c r="I66" s="34">
        <f t="shared" si="5"/>
        <v>71</v>
      </c>
      <c r="J66" t="s">
        <v>71</v>
      </c>
      <c r="K66">
        <v>63</v>
      </c>
      <c r="L66">
        <v>0</v>
      </c>
    </row>
    <row r="67" spans="1:12">
      <c r="A67" s="66">
        <v>31</v>
      </c>
      <c r="B67" s="335" t="s">
        <v>70</v>
      </c>
      <c r="C67" s="335" t="s">
        <v>349</v>
      </c>
      <c r="D67" s="5">
        <v>42271</v>
      </c>
      <c r="E67" s="5">
        <v>42282</v>
      </c>
      <c r="F67" s="5">
        <v>42342</v>
      </c>
      <c r="G67" s="77">
        <v>44152</v>
      </c>
      <c r="H67">
        <f t="shared" si="4"/>
        <v>60</v>
      </c>
      <c r="I67" s="34">
        <f t="shared" si="5"/>
        <v>71</v>
      </c>
      <c r="J67" t="s">
        <v>72</v>
      </c>
      <c r="K67">
        <v>37</v>
      </c>
      <c r="L67">
        <v>0</v>
      </c>
    </row>
    <row r="68" spans="1:12">
      <c r="A68" s="66">
        <v>32</v>
      </c>
      <c r="B68" s="4" t="s">
        <v>73</v>
      </c>
      <c r="C68" s="4"/>
      <c r="D68" s="5">
        <v>42307</v>
      </c>
      <c r="E68" s="5">
        <v>42318</v>
      </c>
      <c r="F68" s="5">
        <v>42380</v>
      </c>
      <c r="G68" s="77">
        <v>42669</v>
      </c>
      <c r="H68">
        <f t="shared" si="4"/>
        <v>62</v>
      </c>
      <c r="I68" s="34">
        <f t="shared" si="5"/>
        <v>73</v>
      </c>
      <c r="J68" t="s">
        <v>74</v>
      </c>
      <c r="K68">
        <v>168</v>
      </c>
      <c r="L68">
        <v>83</v>
      </c>
    </row>
    <row r="69" spans="1:12">
      <c r="A69" s="66">
        <v>33</v>
      </c>
      <c r="B69" s="4" t="s">
        <v>75</v>
      </c>
      <c r="C69" s="4"/>
      <c r="D69" s="5">
        <v>42326</v>
      </c>
      <c r="E69" s="5">
        <v>42366</v>
      </c>
      <c r="F69" s="5">
        <v>42426</v>
      </c>
      <c r="G69" s="77">
        <v>43299</v>
      </c>
      <c r="H69">
        <f t="shared" si="4"/>
        <v>60</v>
      </c>
      <c r="I69" s="34">
        <f t="shared" si="5"/>
        <v>100</v>
      </c>
      <c r="J69" t="s">
        <v>76</v>
      </c>
      <c r="K69">
        <v>581</v>
      </c>
      <c r="L69">
        <v>558</v>
      </c>
    </row>
    <row r="70" spans="1:12">
      <c r="A70" s="66">
        <v>34</v>
      </c>
      <c r="B70" s="4" t="s">
        <v>77</v>
      </c>
      <c r="C70" s="4"/>
      <c r="D70" s="5">
        <v>42349</v>
      </c>
      <c r="E70" s="5">
        <v>42361</v>
      </c>
      <c r="F70" s="5">
        <v>42416</v>
      </c>
      <c r="G70" s="77">
        <v>42548</v>
      </c>
      <c r="H70">
        <f t="shared" si="4"/>
        <v>55</v>
      </c>
      <c r="I70" s="34">
        <f t="shared" si="5"/>
        <v>67</v>
      </c>
      <c r="J70" t="s">
        <v>78</v>
      </c>
      <c r="K70">
        <v>201</v>
      </c>
      <c r="L70">
        <v>82</v>
      </c>
    </row>
    <row r="71" spans="1:12">
      <c r="A71" s="66">
        <v>35</v>
      </c>
      <c r="B71" s="4" t="s">
        <v>79</v>
      </c>
      <c r="C71" s="4"/>
      <c r="D71" s="5">
        <v>42349</v>
      </c>
      <c r="E71" s="5">
        <v>42366</v>
      </c>
      <c r="F71" s="5">
        <v>42457</v>
      </c>
      <c r="G71" s="77">
        <v>44137</v>
      </c>
      <c r="H71">
        <f t="shared" si="4"/>
        <v>91</v>
      </c>
      <c r="I71" s="34">
        <f t="shared" si="5"/>
        <v>108</v>
      </c>
      <c r="J71" t="s">
        <v>80</v>
      </c>
      <c r="K71">
        <v>421</v>
      </c>
      <c r="L71">
        <v>26</v>
      </c>
    </row>
    <row r="72" spans="1:12" ht="28.5">
      <c r="A72" s="66">
        <v>36</v>
      </c>
      <c r="B72" s="10" t="s">
        <v>81</v>
      </c>
      <c r="C72" s="10"/>
      <c r="D72" s="11">
        <v>42349</v>
      </c>
      <c r="E72" s="11">
        <v>42361</v>
      </c>
      <c r="F72" s="11">
        <v>42422</v>
      </c>
      <c r="G72" s="78" t="s">
        <v>538</v>
      </c>
      <c r="H72" s="1">
        <f t="shared" si="4"/>
        <v>61</v>
      </c>
      <c r="I72" s="35">
        <f t="shared" si="5"/>
        <v>73</v>
      </c>
      <c r="J72" s="99" t="s">
        <v>82</v>
      </c>
      <c r="K72" s="1">
        <v>68</v>
      </c>
      <c r="L72" s="1">
        <v>18</v>
      </c>
    </row>
    <row r="73" spans="1:12" ht="15">
      <c r="A73" s="100"/>
      <c r="B73" s="12" t="s">
        <v>30</v>
      </c>
      <c r="C73" s="12"/>
      <c r="F73" s="14"/>
      <c r="G73" s="14" t="s">
        <v>31</v>
      </c>
      <c r="H73" s="13">
        <f>AVERAGE(H55:H72)</f>
        <v>62.055555555555557</v>
      </c>
      <c r="I73" s="37">
        <f>AVERAGE(I55:I72)</f>
        <v>78.722222222222229</v>
      </c>
      <c r="J73" s="13"/>
      <c r="K73">
        <f>SUM(K55:K72)</f>
        <v>3881</v>
      </c>
      <c r="L73">
        <f>SUM(L55:L72)</f>
        <v>1434</v>
      </c>
    </row>
    <row r="74" spans="1:12" ht="15">
      <c r="B74" s="4"/>
      <c r="C74" s="4"/>
      <c r="F74" s="14"/>
      <c r="G74" s="14"/>
      <c r="H74" s="16"/>
      <c r="I74" s="34"/>
    </row>
    <row r="75" spans="1:12" ht="15">
      <c r="A75" s="40">
        <v>2016</v>
      </c>
      <c r="B75" s="40"/>
      <c r="C75" s="40"/>
      <c r="I75" s="34"/>
    </row>
    <row r="76" spans="1:12" ht="28.5">
      <c r="A76" s="66">
        <v>37</v>
      </c>
      <c r="B76" s="68" t="s">
        <v>83</v>
      </c>
      <c r="C76" s="68"/>
      <c r="D76" s="5">
        <v>42384</v>
      </c>
      <c r="E76" s="5">
        <v>42390</v>
      </c>
      <c r="F76" s="5">
        <v>42422</v>
      </c>
      <c r="G76" s="77" t="s">
        <v>538</v>
      </c>
      <c r="H76">
        <f t="shared" ref="H76:H91" si="6">F76-E76</f>
        <v>32</v>
      </c>
      <c r="I76" s="34">
        <f t="shared" ref="I76:I91" si="7">F76-D76</f>
        <v>38</v>
      </c>
      <c r="K76">
        <v>106</v>
      </c>
      <c r="L76">
        <v>0</v>
      </c>
    </row>
    <row r="77" spans="1:12">
      <c r="A77" s="66"/>
      <c r="B77" s="88" t="s">
        <v>84</v>
      </c>
      <c r="C77" s="88"/>
      <c r="D77" s="5">
        <v>42390</v>
      </c>
      <c r="E77" s="5">
        <v>42396</v>
      </c>
      <c r="F77" s="5">
        <v>42437</v>
      </c>
      <c r="G77" s="77" t="s">
        <v>359</v>
      </c>
      <c r="H77">
        <f t="shared" si="6"/>
        <v>41</v>
      </c>
      <c r="I77" s="34">
        <f t="shared" si="7"/>
        <v>47</v>
      </c>
      <c r="K77">
        <v>201</v>
      </c>
      <c r="L77">
        <v>82</v>
      </c>
    </row>
    <row r="78" spans="1:12" ht="28.5">
      <c r="A78" s="66">
        <v>38</v>
      </c>
      <c r="B78" s="4" t="s">
        <v>85</v>
      </c>
      <c r="C78" s="4"/>
      <c r="D78" s="5">
        <v>42417</v>
      </c>
      <c r="E78" s="5">
        <v>42431</v>
      </c>
      <c r="F78" s="5">
        <v>42492</v>
      </c>
      <c r="G78" s="77">
        <v>44036</v>
      </c>
      <c r="H78">
        <f t="shared" si="6"/>
        <v>61</v>
      </c>
      <c r="I78" s="34">
        <f t="shared" si="7"/>
        <v>75</v>
      </c>
      <c r="J78" t="s">
        <v>86</v>
      </c>
      <c r="K78">
        <v>92</v>
      </c>
      <c r="L78">
        <v>16</v>
      </c>
    </row>
    <row r="79" spans="1:12" ht="28.5">
      <c r="A79" s="66"/>
      <c r="B79" s="88" t="s">
        <v>87</v>
      </c>
      <c r="C79" s="88"/>
      <c r="D79" s="5">
        <v>42418</v>
      </c>
      <c r="E79" s="5">
        <v>42423</v>
      </c>
      <c r="F79" s="5">
        <v>42474</v>
      </c>
      <c r="G79" s="77" t="s">
        <v>359</v>
      </c>
      <c r="H79">
        <f t="shared" si="6"/>
        <v>51</v>
      </c>
      <c r="I79" s="34">
        <f t="shared" si="7"/>
        <v>56</v>
      </c>
      <c r="K79">
        <v>208</v>
      </c>
      <c r="L79">
        <v>170</v>
      </c>
    </row>
    <row r="80" spans="1:12">
      <c r="A80" s="66">
        <v>39</v>
      </c>
      <c r="B80" t="s">
        <v>88</v>
      </c>
      <c r="D80" s="5">
        <v>42496</v>
      </c>
      <c r="E80" s="5">
        <v>42531</v>
      </c>
      <c r="F80" s="5">
        <v>42573</v>
      </c>
      <c r="G80" s="77" t="s">
        <v>538</v>
      </c>
      <c r="H80">
        <f t="shared" si="6"/>
        <v>42</v>
      </c>
      <c r="I80" s="34">
        <f t="shared" si="7"/>
        <v>77</v>
      </c>
      <c r="J80" t="s">
        <v>89</v>
      </c>
      <c r="K80">
        <v>706</v>
      </c>
      <c r="L80">
        <v>17</v>
      </c>
    </row>
    <row r="81" spans="1:12">
      <c r="A81" s="66">
        <v>40</v>
      </c>
      <c r="B81" t="s">
        <v>90</v>
      </c>
      <c r="D81" s="5">
        <v>42537</v>
      </c>
      <c r="E81" s="5">
        <v>42548</v>
      </c>
      <c r="F81" s="5">
        <v>42608</v>
      </c>
      <c r="G81" s="77">
        <v>43404</v>
      </c>
      <c r="H81">
        <f t="shared" si="6"/>
        <v>60</v>
      </c>
      <c r="I81" s="34">
        <f t="shared" si="7"/>
        <v>71</v>
      </c>
      <c r="J81" t="s">
        <v>91</v>
      </c>
      <c r="K81">
        <v>296</v>
      </c>
      <c r="L81">
        <v>129</v>
      </c>
    </row>
    <row r="82" spans="1:12">
      <c r="A82" s="66">
        <v>41</v>
      </c>
      <c r="B82" t="s">
        <v>92</v>
      </c>
      <c r="D82" s="5">
        <v>42548</v>
      </c>
      <c r="E82" s="5">
        <v>42552</v>
      </c>
      <c r="F82" s="5">
        <v>42612</v>
      </c>
      <c r="G82" s="77">
        <v>43279</v>
      </c>
      <c r="H82">
        <f t="shared" si="6"/>
        <v>60</v>
      </c>
      <c r="I82" s="34">
        <f t="shared" si="7"/>
        <v>64</v>
      </c>
      <c r="J82" t="s">
        <v>93</v>
      </c>
      <c r="K82">
        <v>83</v>
      </c>
      <c r="L82">
        <v>26</v>
      </c>
    </row>
    <row r="83" spans="1:12">
      <c r="A83" s="66">
        <v>42</v>
      </c>
      <c r="B83" t="s">
        <v>94</v>
      </c>
      <c r="D83" s="5">
        <v>42549</v>
      </c>
      <c r="E83" s="5">
        <v>42556</v>
      </c>
      <c r="F83" s="5">
        <v>42619</v>
      </c>
      <c r="G83" s="77">
        <v>42549</v>
      </c>
      <c r="H83">
        <f t="shared" si="6"/>
        <v>63</v>
      </c>
      <c r="I83" s="34">
        <f t="shared" si="7"/>
        <v>70</v>
      </c>
      <c r="J83" t="s">
        <v>95</v>
      </c>
      <c r="K83">
        <v>96</v>
      </c>
      <c r="L83">
        <v>18</v>
      </c>
    </row>
    <row r="84" spans="1:12">
      <c r="A84" s="66">
        <v>43</v>
      </c>
      <c r="B84" t="s">
        <v>96</v>
      </c>
      <c r="D84" s="5">
        <v>42564</v>
      </c>
      <c r="E84" s="5">
        <v>42578</v>
      </c>
      <c r="F84" s="5">
        <v>42639</v>
      </c>
      <c r="G84" s="77">
        <v>43406</v>
      </c>
      <c r="H84">
        <f t="shared" si="6"/>
        <v>61</v>
      </c>
      <c r="I84" s="34">
        <f t="shared" si="7"/>
        <v>75</v>
      </c>
      <c r="J84" t="s">
        <v>97</v>
      </c>
      <c r="K84">
        <v>309</v>
      </c>
      <c r="L84">
        <v>182</v>
      </c>
    </row>
    <row r="85" spans="1:12">
      <c r="A85" s="66">
        <v>44</v>
      </c>
      <c r="B85" t="s">
        <v>98</v>
      </c>
      <c r="D85" s="5">
        <v>42564</v>
      </c>
      <c r="E85" s="5">
        <v>42586</v>
      </c>
      <c r="F85" s="5">
        <v>42646</v>
      </c>
      <c r="G85" s="77">
        <v>43329</v>
      </c>
      <c r="H85">
        <f t="shared" si="6"/>
        <v>60</v>
      </c>
      <c r="I85" s="34">
        <f t="shared" si="7"/>
        <v>82</v>
      </c>
      <c r="J85" t="s">
        <v>99</v>
      </c>
      <c r="K85">
        <v>316</v>
      </c>
      <c r="L85">
        <v>91</v>
      </c>
    </row>
    <row r="86" spans="1:12">
      <c r="A86" s="66"/>
      <c r="B86" s="74" t="s">
        <v>100</v>
      </c>
      <c r="C86" s="74"/>
      <c r="D86" s="5">
        <v>42605</v>
      </c>
      <c r="E86" s="5">
        <v>42608</v>
      </c>
      <c r="F86" s="5">
        <v>42639</v>
      </c>
      <c r="G86" s="77" t="s">
        <v>359</v>
      </c>
      <c r="H86">
        <f t="shared" si="6"/>
        <v>31</v>
      </c>
      <c r="I86" s="34">
        <f t="shared" si="7"/>
        <v>34</v>
      </c>
      <c r="K86">
        <v>296</v>
      </c>
      <c r="L86">
        <v>129</v>
      </c>
    </row>
    <row r="87" spans="1:12">
      <c r="A87" s="66">
        <v>45</v>
      </c>
      <c r="B87" t="s">
        <v>101</v>
      </c>
      <c r="D87" s="5">
        <v>42613</v>
      </c>
      <c r="E87" s="5">
        <v>42625</v>
      </c>
      <c r="F87" s="5">
        <v>42670</v>
      </c>
      <c r="G87" s="77">
        <v>42795</v>
      </c>
      <c r="H87">
        <f t="shared" si="6"/>
        <v>45</v>
      </c>
      <c r="I87" s="34">
        <f t="shared" si="7"/>
        <v>57</v>
      </c>
      <c r="J87" t="s">
        <v>102</v>
      </c>
      <c r="K87">
        <v>40</v>
      </c>
      <c r="L87">
        <v>8</v>
      </c>
    </row>
    <row r="88" spans="1:12">
      <c r="A88" s="66"/>
      <c r="B88" s="74" t="s">
        <v>103</v>
      </c>
      <c r="C88" s="74"/>
      <c r="D88" s="5">
        <v>42636</v>
      </c>
      <c r="E88" s="5">
        <v>42642</v>
      </c>
      <c r="F88" s="5">
        <v>42676</v>
      </c>
      <c r="G88" s="77" t="s">
        <v>359</v>
      </c>
      <c r="H88">
        <f t="shared" si="6"/>
        <v>34</v>
      </c>
      <c r="I88" s="34">
        <f t="shared" si="7"/>
        <v>40</v>
      </c>
      <c r="K88">
        <v>316</v>
      </c>
      <c r="L88">
        <v>91</v>
      </c>
    </row>
    <row r="89" spans="1:12">
      <c r="A89" s="66">
        <v>46</v>
      </c>
      <c r="B89" t="s">
        <v>104</v>
      </c>
      <c r="D89" s="5">
        <v>42641</v>
      </c>
      <c r="E89" s="5">
        <v>42648</v>
      </c>
      <c r="F89" s="5">
        <v>42709</v>
      </c>
      <c r="G89" s="77">
        <v>42816</v>
      </c>
      <c r="H89">
        <f t="shared" si="6"/>
        <v>61</v>
      </c>
      <c r="I89" s="34">
        <f t="shared" si="7"/>
        <v>68</v>
      </c>
      <c r="J89" t="s">
        <v>105</v>
      </c>
      <c r="K89">
        <v>148</v>
      </c>
      <c r="L89">
        <v>36</v>
      </c>
    </row>
    <row r="90" spans="1:12">
      <c r="A90" s="66">
        <v>47</v>
      </c>
      <c r="B90" t="s">
        <v>106</v>
      </c>
      <c r="D90" s="5">
        <v>42641</v>
      </c>
      <c r="E90" s="5">
        <v>42656</v>
      </c>
      <c r="F90" s="5">
        <v>42716</v>
      </c>
      <c r="G90" s="77">
        <v>43930</v>
      </c>
      <c r="H90">
        <f t="shared" si="6"/>
        <v>60</v>
      </c>
      <c r="I90" s="34">
        <f t="shared" si="7"/>
        <v>75</v>
      </c>
      <c r="J90" t="s">
        <v>33</v>
      </c>
      <c r="K90">
        <v>161</v>
      </c>
      <c r="L90">
        <v>7</v>
      </c>
    </row>
    <row r="91" spans="1:12">
      <c r="A91" s="67">
        <v>48</v>
      </c>
      <c r="B91" s="1" t="s">
        <v>107</v>
      </c>
      <c r="C91" s="1"/>
      <c r="D91" s="11">
        <v>42669</v>
      </c>
      <c r="E91" s="11">
        <v>42684</v>
      </c>
      <c r="F91" s="11">
        <v>42744</v>
      </c>
      <c r="G91" s="78">
        <v>44517</v>
      </c>
      <c r="H91" s="1">
        <f t="shared" si="6"/>
        <v>60</v>
      </c>
      <c r="I91" s="35">
        <f t="shared" si="7"/>
        <v>75</v>
      </c>
      <c r="J91" s="99" t="s">
        <v>108</v>
      </c>
      <c r="K91" s="1">
        <v>243</v>
      </c>
      <c r="L91" s="1">
        <v>105</v>
      </c>
    </row>
    <row r="92" spans="1:12" ht="15">
      <c r="A92" s="100"/>
      <c r="B92" s="12"/>
      <c r="C92" s="12"/>
      <c r="F92" s="14"/>
      <c r="G92" s="14" t="s">
        <v>31</v>
      </c>
      <c r="H92" s="13">
        <f>AVERAGE(H76:H91)</f>
        <v>51.375</v>
      </c>
      <c r="I92" s="15">
        <f>AVERAGE(I76:I91)</f>
        <v>62.75</v>
      </c>
      <c r="J92" s="201" t="s">
        <v>30</v>
      </c>
      <c r="K92">
        <f>SUM(K76:K91)</f>
        <v>3617</v>
      </c>
      <c r="L92">
        <f>SUM(L76:L91)</f>
        <v>1107</v>
      </c>
    </row>
    <row r="94" spans="1:12" ht="15">
      <c r="F94" s="3"/>
      <c r="G94" s="14"/>
      <c r="H94" s="184"/>
    </row>
    <row r="95" spans="1:12" ht="15">
      <c r="B95" s="143"/>
      <c r="C95" s="143"/>
      <c r="K95" s="8"/>
    </row>
    <row r="96" spans="1:12">
      <c r="K96" s="20"/>
    </row>
    <row r="97" spans="2:12">
      <c r="B97" s="185"/>
      <c r="C97" s="185"/>
      <c r="K97" s="186"/>
      <c r="L97" s="297"/>
    </row>
    <row r="98" spans="2:12">
      <c r="B98" s="185"/>
      <c r="C98" s="185"/>
      <c r="L98" s="297"/>
    </row>
    <row r="99" spans="2:12">
      <c r="B99" s="185"/>
      <c r="C99" s="185"/>
      <c r="K99" s="8"/>
      <c r="L99" s="297"/>
    </row>
    <row r="100" spans="2:12">
      <c r="B100" s="185"/>
      <c r="C100" s="185"/>
      <c r="L100" s="297"/>
    </row>
    <row r="101" spans="2:12">
      <c r="B101" s="185"/>
      <c r="C101" s="185"/>
      <c r="L101" s="297"/>
    </row>
    <row r="102" spans="2:12">
      <c r="B102" s="4"/>
      <c r="C102" s="4"/>
      <c r="K102" s="187"/>
      <c r="L102" s="188"/>
    </row>
    <row r="103" spans="2:12">
      <c r="B103" s="4"/>
      <c r="C103" s="4"/>
      <c r="K103" s="189"/>
    </row>
    <row r="104" spans="2:12">
      <c r="K104" s="190"/>
    </row>
    <row r="105" spans="2:12" ht="15">
      <c r="E105" s="17"/>
      <c r="K105" s="191"/>
    </row>
    <row r="106" spans="2:12" ht="15">
      <c r="E106" s="17"/>
      <c r="F106" s="188"/>
      <c r="G106" s="192"/>
      <c r="K106" s="190"/>
    </row>
    <row r="107" spans="2:12" ht="15">
      <c r="E107" s="17"/>
      <c r="K107" s="190"/>
    </row>
    <row r="108" spans="2:12" ht="15">
      <c r="E108" s="143"/>
      <c r="K108" s="193"/>
    </row>
    <row r="109" spans="2:12">
      <c r="K109" s="193"/>
    </row>
    <row r="110" spans="2:12">
      <c r="E110" s="185"/>
      <c r="K110" s="194"/>
      <c r="L110" s="21"/>
    </row>
    <row r="111" spans="2:12">
      <c r="E111" s="185"/>
      <c r="K111" s="187"/>
    </row>
    <row r="112" spans="2:12">
      <c r="E112" s="185"/>
    </row>
    <row r="113" spans="2:11">
      <c r="E113" s="185"/>
    </row>
    <row r="114" spans="2:11" ht="15">
      <c r="B114" s="195"/>
      <c r="C114" s="195"/>
      <c r="E114" s="185"/>
    </row>
    <row r="115" spans="2:11">
      <c r="B115" s="4"/>
      <c r="C115" s="4"/>
      <c r="E115" s="4"/>
      <c r="K115" s="5"/>
    </row>
    <row r="116" spans="2:11">
      <c r="B116" s="4"/>
      <c r="C116" s="4"/>
      <c r="E116" s="4"/>
      <c r="K116" s="5"/>
    </row>
    <row r="117" spans="2:11">
      <c r="K117" s="5"/>
    </row>
    <row r="118" spans="2:11">
      <c r="B118" s="4"/>
      <c r="C118" s="4"/>
      <c r="K118" s="5"/>
    </row>
    <row r="119" spans="2:11">
      <c r="K119" s="5"/>
    </row>
    <row r="120" spans="2:11">
      <c r="K120" s="5"/>
    </row>
    <row r="121" spans="2:11">
      <c r="K121" s="5"/>
    </row>
    <row r="122" spans="2:11">
      <c r="K122" s="5"/>
    </row>
    <row r="123" spans="2:11">
      <c r="K123" s="5"/>
    </row>
    <row r="124" spans="2:11">
      <c r="K124" s="5"/>
    </row>
    <row r="126" spans="2:11" ht="15">
      <c r="B126" s="18"/>
      <c r="C126" s="18"/>
    </row>
    <row r="127" spans="2:11">
      <c r="K127" s="5"/>
    </row>
    <row r="128" spans="2:11">
      <c r="B128" s="4"/>
      <c r="C128" s="4"/>
      <c r="K128" s="5"/>
    </row>
    <row r="129" spans="2:11">
      <c r="B129" s="4"/>
      <c r="C129" s="4"/>
      <c r="K129" s="5"/>
    </row>
    <row r="130" spans="2:11">
      <c r="K130" s="5"/>
    </row>
    <row r="131" spans="2:11">
      <c r="B131" s="4"/>
      <c r="C131" s="4"/>
      <c r="K131" s="5"/>
    </row>
  </sheetData>
  <mergeCells count="18">
    <mergeCell ref="L97:L98"/>
    <mergeCell ref="L99:L101"/>
    <mergeCell ref="I26:I27"/>
    <mergeCell ref="J26:J27"/>
    <mergeCell ref="M26:M27"/>
    <mergeCell ref="K26:K27"/>
    <mergeCell ref="L26:L27"/>
    <mergeCell ref="A26:A27"/>
    <mergeCell ref="E2:H2"/>
    <mergeCell ref="F3:G3"/>
    <mergeCell ref="F4:G4"/>
    <mergeCell ref="G26:G27"/>
    <mergeCell ref="H26:H27"/>
    <mergeCell ref="D26:D27"/>
    <mergeCell ref="E26:E27"/>
    <mergeCell ref="F26:F27"/>
    <mergeCell ref="E7:E9"/>
    <mergeCell ref="E10:E12"/>
  </mergeCells>
  <pageMargins left="0.7" right="0.7" top="0.75" bottom="0.75" header="0.3" footer="0.3"/>
  <pageSetup orientation="portrait"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B47B-E8EB-47A0-9697-5586DAE83322}">
  <dimension ref="B3:D7"/>
  <sheetViews>
    <sheetView zoomScale="70" zoomScaleNormal="70" workbookViewId="0"/>
  </sheetViews>
  <sheetFormatPr defaultRowHeight="14.25"/>
  <cols>
    <col min="2" max="2" width="33.875" customWidth="1"/>
    <col min="3" max="3" width="25.625" customWidth="1"/>
    <col min="4" max="4" width="19.75" customWidth="1"/>
  </cols>
  <sheetData>
    <row r="3" spans="2:4">
      <c r="C3" s="312" t="s">
        <v>567</v>
      </c>
      <c r="D3" s="312" t="s">
        <v>566</v>
      </c>
    </row>
    <row r="4" spans="2:4">
      <c r="C4" s="312"/>
      <c r="D4" s="312"/>
    </row>
    <row r="5" spans="2:4" ht="15">
      <c r="B5" s="102" t="s">
        <v>404</v>
      </c>
      <c r="C5" s="204">
        <f>'Mary Jo White (2013-2016)'!D22-'Mary Jo White (2013-2016)'!D21</f>
        <v>13.722222222222229</v>
      </c>
      <c r="D5" s="205">
        <f>'Mary Jo White (2013-2016)'!D21</f>
        <v>56.5</v>
      </c>
    </row>
    <row r="6" spans="2:4" ht="15">
      <c r="B6" s="102" t="s">
        <v>565</v>
      </c>
      <c r="C6" s="204">
        <f>'Jay Clayton (2017-2020)'!C20-'Jay Clayton (2017-2020)'!C19</f>
        <v>27.178571428571431</v>
      </c>
      <c r="D6" s="204">
        <f>'Jay Clayton (2017-2020)'!C19</f>
        <v>55.928571428571431</v>
      </c>
    </row>
    <row r="7" spans="2:4" ht="15">
      <c r="B7" s="102" t="s">
        <v>564</v>
      </c>
      <c r="C7" s="204">
        <f>'Gary Gensler (2021-Present)'!C20-'Gary Gensler (2021-Present)'!C19</f>
        <v>20.135664682539684</v>
      </c>
      <c r="D7" s="204">
        <f>'Gary Gensler (2021-Present)'!C19</f>
        <v>47.317460317460316</v>
      </c>
    </row>
  </sheetData>
  <mergeCells count="2">
    <mergeCell ref="C3:C4"/>
    <mergeCell ref="D3:D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4C04-32D3-4DA7-A086-3ED0311862BB}">
  <dimension ref="A1:R27"/>
  <sheetViews>
    <sheetView zoomScaleNormal="100" workbookViewId="0">
      <selection activeCell="P31" sqref="P31"/>
    </sheetView>
  </sheetViews>
  <sheetFormatPr defaultRowHeight="14.25"/>
  <cols>
    <col min="1" max="1" width="16.875" customWidth="1"/>
    <col min="2" max="2" width="15.75" customWidth="1"/>
    <col min="3" max="3" width="8.375" customWidth="1"/>
  </cols>
  <sheetData>
    <row r="1" spans="1:18" ht="15" thickBot="1"/>
    <row r="2" spans="1:18" ht="15.75" thickBot="1">
      <c r="A2" s="313" t="s">
        <v>352</v>
      </c>
      <c r="B2" s="315"/>
      <c r="C2" s="313" t="s">
        <v>346</v>
      </c>
      <c r="D2" s="314"/>
      <c r="E2" s="314"/>
      <c r="F2" s="315"/>
      <c r="G2" s="313" t="s">
        <v>350</v>
      </c>
      <c r="H2" s="314"/>
      <c r="I2" s="314"/>
      <c r="J2" s="315"/>
      <c r="K2" s="313" t="s">
        <v>351</v>
      </c>
      <c r="L2" s="315"/>
      <c r="M2" s="73"/>
      <c r="N2" s="3"/>
      <c r="O2" s="3"/>
      <c r="P2" s="3"/>
      <c r="Q2" s="3"/>
      <c r="R2" s="3"/>
    </row>
    <row r="3" spans="1:18" ht="15">
      <c r="A3" s="73" t="s">
        <v>339</v>
      </c>
      <c r="B3" s="70" t="s">
        <v>340</v>
      </c>
      <c r="C3" s="26"/>
      <c r="D3" t="s">
        <v>344</v>
      </c>
      <c r="F3" s="38" t="s">
        <v>345</v>
      </c>
      <c r="G3" s="26"/>
      <c r="H3" t="s">
        <v>347</v>
      </c>
      <c r="J3" s="38" t="s">
        <v>348</v>
      </c>
      <c r="K3" s="26"/>
      <c r="L3" s="38" t="s">
        <v>349</v>
      </c>
    </row>
    <row r="4" spans="1:18">
      <c r="A4" s="26" t="s">
        <v>341</v>
      </c>
      <c r="B4" s="71">
        <v>41374</v>
      </c>
      <c r="C4" s="26">
        <v>0</v>
      </c>
      <c r="D4">
        <v>5</v>
      </c>
      <c r="E4">
        <v>7</v>
      </c>
      <c r="F4" s="38">
        <v>9</v>
      </c>
      <c r="G4" s="26">
        <v>11</v>
      </c>
      <c r="H4">
        <v>14</v>
      </c>
      <c r="I4">
        <v>15</v>
      </c>
      <c r="J4" s="38">
        <v>18</v>
      </c>
      <c r="K4" s="26">
        <v>23</v>
      </c>
      <c r="L4" s="38">
        <v>28</v>
      </c>
    </row>
    <row r="5" spans="1:18">
      <c r="A5" s="26" t="s">
        <v>342</v>
      </c>
      <c r="B5" s="71">
        <v>42859</v>
      </c>
      <c r="C5" s="26">
        <v>0</v>
      </c>
      <c r="D5">
        <v>2</v>
      </c>
      <c r="E5">
        <v>3</v>
      </c>
      <c r="F5" s="38">
        <v>5</v>
      </c>
      <c r="G5" s="26">
        <v>14</v>
      </c>
      <c r="H5">
        <v>18</v>
      </c>
      <c r="I5">
        <v>21</v>
      </c>
      <c r="J5" s="38">
        <v>24</v>
      </c>
      <c r="K5" s="26">
        <v>27</v>
      </c>
      <c r="L5" s="38">
        <v>35</v>
      </c>
    </row>
    <row r="6" spans="1:18" ht="15" thickBot="1">
      <c r="A6" s="25" t="s">
        <v>343</v>
      </c>
      <c r="B6" s="72">
        <v>44303</v>
      </c>
      <c r="C6" s="25">
        <v>0</v>
      </c>
      <c r="D6" s="42">
        <v>1</v>
      </c>
      <c r="E6" s="42">
        <v>10</v>
      </c>
      <c r="F6" s="43">
        <v>24</v>
      </c>
      <c r="G6" s="25">
        <v>26</v>
      </c>
      <c r="H6" s="42">
        <v>31</v>
      </c>
      <c r="I6" s="42">
        <v>38</v>
      </c>
      <c r="J6" s="43">
        <v>44</v>
      </c>
      <c r="K6" s="25">
        <v>47</v>
      </c>
      <c r="L6" s="43">
        <v>52</v>
      </c>
    </row>
    <row r="27" spans="10:10">
      <c r="J27" t="s">
        <v>568</v>
      </c>
    </row>
  </sheetData>
  <mergeCells count="4">
    <mergeCell ref="C2:F2"/>
    <mergeCell ref="G2:J2"/>
    <mergeCell ref="A2:B2"/>
    <mergeCell ref="K2:L2"/>
  </mergeCells>
  <phoneticPr fontId="6" type="noConversion"/>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E58E-0529-4EBF-B555-702C3679D351}">
  <dimension ref="B2:E25"/>
  <sheetViews>
    <sheetView zoomScale="80" zoomScaleNormal="80" workbookViewId="0"/>
  </sheetViews>
  <sheetFormatPr defaultRowHeight="14.25"/>
  <cols>
    <col min="2" max="2" width="35.875" customWidth="1"/>
    <col min="3" max="3" width="25.625" customWidth="1"/>
    <col min="4" max="4" width="29.25" customWidth="1"/>
  </cols>
  <sheetData>
    <row r="2" spans="2:5">
      <c r="C2" s="312" t="s">
        <v>362</v>
      </c>
      <c r="D2" s="312" t="s">
        <v>586</v>
      </c>
      <c r="E2" s="316" t="s">
        <v>30</v>
      </c>
    </row>
    <row r="3" spans="2:5">
      <c r="C3" s="312"/>
      <c r="D3" s="312"/>
      <c r="E3" s="316"/>
    </row>
    <row r="4" spans="2:5" ht="15">
      <c r="B4" s="102" t="s">
        <v>363</v>
      </c>
      <c r="C4" s="96">
        <v>22</v>
      </c>
      <c r="D4" s="96"/>
      <c r="E4" s="96">
        <f>C4</f>
        <v>22</v>
      </c>
    </row>
    <row r="5" spans="2:5" ht="15">
      <c r="B5" s="102" t="s">
        <v>364</v>
      </c>
      <c r="C5" s="96">
        <v>45</v>
      </c>
      <c r="D5" s="96"/>
      <c r="E5" s="96">
        <f>C5</f>
        <v>45</v>
      </c>
    </row>
    <row r="6" spans="2:5" ht="15">
      <c r="B6" s="102" t="s">
        <v>702</v>
      </c>
      <c r="C6" s="96">
        <f>'Gary Gensler (2021-Present)'!C9</f>
        <v>32</v>
      </c>
      <c r="D6" s="96">
        <f>COUNTIF('Gensler Reg Agenda Progress'!D48:D70, "April '24")+COUNTIF('Gensler Reg Agenda Progress'!D48:D70,"October '24")</f>
        <v>18</v>
      </c>
      <c r="E6" s="96">
        <f>SUM(C6:D6)</f>
        <v>50</v>
      </c>
    </row>
    <row r="14" spans="2:5" ht="14.25" customHeight="1">
      <c r="C14" s="312" t="s">
        <v>699</v>
      </c>
      <c r="D14" s="217"/>
      <c r="E14" s="217"/>
    </row>
    <row r="15" spans="2:5" ht="31.5" customHeight="1">
      <c r="C15" s="312"/>
      <c r="D15" s="18"/>
      <c r="E15" s="217"/>
    </row>
    <row r="16" spans="2:5" ht="15">
      <c r="B16" s="102" t="s">
        <v>404</v>
      </c>
      <c r="C16" s="96">
        <f>COUNTIF('Mary Jo White (2013-2016)'!G29:G91,"&lt;3/10/2016")</f>
        <v>11</v>
      </c>
    </row>
    <row r="17" spans="2:4" ht="15">
      <c r="B17" s="102" t="s">
        <v>405</v>
      </c>
      <c r="C17" s="96">
        <f>COUNTIF('Jay Clayton (2017-2020)'!F27:F88,"&lt;5/4/2020")</f>
        <v>22</v>
      </c>
      <c r="D17" s="203"/>
    </row>
    <row r="18" spans="2:4" ht="15">
      <c r="B18" s="102" t="s">
        <v>406</v>
      </c>
      <c r="C18" s="110">
        <f>'Gary Gensler (2021-Present)'!C9</f>
        <v>32</v>
      </c>
      <c r="D18" s="215"/>
    </row>
    <row r="21" spans="2:4" ht="15">
      <c r="C21" s="218"/>
    </row>
    <row r="22" spans="2:4" ht="15">
      <c r="C22" s="218"/>
    </row>
    <row r="23" spans="2:4" ht="15">
      <c r="B23" s="3"/>
    </row>
    <row r="24" spans="2:4" ht="15">
      <c r="B24" s="3"/>
      <c r="D24" s="203"/>
    </row>
    <row r="25" spans="2:4" ht="15">
      <c r="B25" s="3"/>
    </row>
  </sheetData>
  <mergeCells count="4">
    <mergeCell ref="C2:C3"/>
    <mergeCell ref="D2:D3"/>
    <mergeCell ref="E2:E3"/>
    <mergeCell ref="C14:C1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Contents</vt:lpstr>
      <vt:lpstr>Gary Gensler (2021-Present)</vt:lpstr>
      <vt:lpstr>Gensler Total Finalizations</vt:lpstr>
      <vt:lpstr>Jay Clayton (2017-2020)</vt:lpstr>
      <vt:lpstr>Clayton Total Finalizations</vt:lpstr>
      <vt:lpstr>Mary Jo White (2013-2016)</vt:lpstr>
      <vt:lpstr>Comment Period Comparison</vt:lpstr>
      <vt:lpstr>Proposals Comparison</vt:lpstr>
      <vt:lpstr>Finalizations Comparison</vt:lpstr>
      <vt:lpstr>Gensler Reg Agenda Progress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2023-09-20T19:37:21Z</dcterms:created>
  <dcterms:modified xsi:type="dcterms:W3CDTF">2024-04-03T20:10:52Z</dcterms:modified>
</cp:coreProperties>
</file>