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2E8A310B-579E-4B3F-860F-A1C6173E27BE}" xr6:coauthVersionLast="47" xr6:coauthVersionMax="47" xr10:uidLastSave="{00000000-0000-0000-0000-000000000000}"/>
  <bookViews>
    <workbookView xWindow="28635" yWindow="-30" windowWidth="29130" windowHeight="15810" xr2:uid="{03095760-58DB-4B64-9F5A-8C99BA79767B}"/>
  </bookViews>
  <sheets>
    <sheet name="Gary Gensler (2021-Present)" sheetId="6" r:id="rId1"/>
    <sheet name="Jay Clayton (2017-2020)" sheetId="4" r:id="rId2"/>
    <sheet name="Mary Jo White (2013-2016)" sheetId="3" r:id="rId3"/>
    <sheet name="Proposals Comparison" sheetId="7" r:id="rId4"/>
    <sheet name="Finalizations Comparison" sheetId="9" r:id="rId5"/>
  </sheets>
  <definedNames>
    <definedName name="_xlnm._FilterDatabase" localSheetId="0" hidden="1">'Gary Gensler (2021-Present)'!$L$11:$L$78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0" i="4" l="1"/>
  <c r="C89" i="4"/>
  <c r="C88" i="4"/>
  <c r="C87" i="4"/>
  <c r="C86" i="4"/>
  <c r="C85" i="4"/>
  <c r="C83" i="4"/>
  <c r="C84" i="4" s="1"/>
  <c r="C81" i="4"/>
  <c r="C80" i="4"/>
  <c r="C82" i="3"/>
  <c r="C83" i="3"/>
  <c r="C81" i="3"/>
  <c r="C78" i="3"/>
  <c r="C82" i="6"/>
  <c r="C86" i="6"/>
  <c r="D78" i="6"/>
  <c r="C78" i="6"/>
  <c r="C35" i="4"/>
  <c r="D35" i="4"/>
  <c r="E6" i="9"/>
  <c r="C85" i="6"/>
  <c r="C78" i="4"/>
  <c r="C84" i="6"/>
  <c r="C92" i="6"/>
  <c r="C91" i="6"/>
  <c r="C87" i="3"/>
  <c r="I62" i="6"/>
  <c r="I76" i="6"/>
  <c r="J76" i="6"/>
  <c r="D21" i="6"/>
  <c r="D58" i="6"/>
  <c r="C34" i="3"/>
  <c r="C21" i="6"/>
  <c r="C58" i="6"/>
  <c r="C90" i="6"/>
  <c r="C89" i="6"/>
  <c r="C83" i="6"/>
  <c r="J49" i="6"/>
  <c r="J51" i="6"/>
  <c r="J52" i="6"/>
  <c r="J53" i="6"/>
  <c r="J54" i="6"/>
  <c r="J55" i="6"/>
  <c r="J56" i="6"/>
  <c r="J57" i="6"/>
  <c r="I49" i="6"/>
  <c r="I51" i="6"/>
  <c r="I52" i="6"/>
  <c r="I53" i="6"/>
  <c r="I54" i="6"/>
  <c r="I55" i="6"/>
  <c r="I56" i="6"/>
  <c r="I57" i="6"/>
  <c r="I42" i="6"/>
  <c r="I43" i="6"/>
  <c r="I44" i="6"/>
  <c r="I45" i="6"/>
  <c r="I46" i="6"/>
  <c r="I47" i="6"/>
  <c r="I48" i="6"/>
  <c r="J42" i="6"/>
  <c r="J43" i="6"/>
  <c r="J44" i="6"/>
  <c r="J45" i="6"/>
  <c r="J46" i="6"/>
  <c r="J47" i="6"/>
  <c r="J48" i="6"/>
  <c r="I40" i="6"/>
  <c r="I24" i="6"/>
  <c r="J24" i="6"/>
  <c r="J15" i="6"/>
  <c r="J16" i="6"/>
  <c r="J17" i="6"/>
  <c r="J18" i="6"/>
  <c r="J19" i="6"/>
  <c r="J20" i="6"/>
  <c r="I15" i="6"/>
  <c r="I16" i="6"/>
  <c r="I17" i="6"/>
  <c r="I18" i="6"/>
  <c r="I19" i="6"/>
  <c r="I20" i="6"/>
  <c r="J14" i="6"/>
  <c r="J13" i="6"/>
  <c r="I14" i="6"/>
  <c r="I13" i="6"/>
  <c r="I12" i="6"/>
  <c r="J12" i="6"/>
  <c r="J11" i="6"/>
  <c r="I11" i="6"/>
  <c r="J75" i="6"/>
  <c r="I75" i="6"/>
  <c r="J74" i="6"/>
  <c r="I74" i="6"/>
  <c r="J73" i="6"/>
  <c r="I73" i="6"/>
  <c r="J72" i="6"/>
  <c r="I72" i="6"/>
  <c r="J71" i="6"/>
  <c r="I71" i="6"/>
  <c r="J70" i="6"/>
  <c r="I70" i="6"/>
  <c r="J69" i="6"/>
  <c r="I69" i="6"/>
  <c r="J68" i="6"/>
  <c r="I68" i="6"/>
  <c r="J67" i="6"/>
  <c r="I67" i="6"/>
  <c r="J66" i="6"/>
  <c r="I66" i="6"/>
  <c r="J65" i="6"/>
  <c r="I65" i="6"/>
  <c r="J64" i="6"/>
  <c r="I64" i="6"/>
  <c r="J63" i="6"/>
  <c r="I63" i="6"/>
  <c r="J62" i="6"/>
  <c r="J61" i="6"/>
  <c r="I61" i="6"/>
  <c r="J60" i="6"/>
  <c r="I60" i="6"/>
  <c r="J41" i="6"/>
  <c r="I41" i="6"/>
  <c r="J40" i="6"/>
  <c r="J39" i="6"/>
  <c r="I39" i="6"/>
  <c r="J38" i="6"/>
  <c r="I38" i="6"/>
  <c r="J37" i="6"/>
  <c r="I37" i="6"/>
  <c r="J36" i="6"/>
  <c r="I36" i="6"/>
  <c r="J35" i="6"/>
  <c r="I35" i="6"/>
  <c r="J34" i="6"/>
  <c r="J33" i="6"/>
  <c r="I33" i="6"/>
  <c r="J32" i="6"/>
  <c r="I32" i="6"/>
  <c r="J31" i="6"/>
  <c r="I31" i="6"/>
  <c r="J30" i="6"/>
  <c r="I30" i="6"/>
  <c r="J29" i="6"/>
  <c r="I29" i="6"/>
  <c r="J28" i="6"/>
  <c r="I28" i="6"/>
  <c r="J27" i="6"/>
  <c r="I27" i="6"/>
  <c r="J26" i="6"/>
  <c r="I26" i="6"/>
  <c r="J25" i="6"/>
  <c r="I25" i="6"/>
  <c r="J23" i="6"/>
  <c r="I23" i="6"/>
  <c r="C79" i="4"/>
  <c r="C77" i="4" s="1"/>
  <c r="C79" i="3"/>
  <c r="J11" i="3"/>
  <c r="C89" i="3"/>
  <c r="C88" i="3"/>
  <c r="C80" i="3"/>
  <c r="D73" i="4"/>
  <c r="C73" i="4"/>
  <c r="J72" i="4"/>
  <c r="I72" i="4"/>
  <c r="J71" i="4"/>
  <c r="I71" i="4"/>
  <c r="J70" i="4"/>
  <c r="I70" i="4"/>
  <c r="J69" i="4"/>
  <c r="I69" i="4"/>
  <c r="J68" i="4"/>
  <c r="I68" i="4"/>
  <c r="J67" i="4"/>
  <c r="I67" i="4"/>
  <c r="J66" i="4"/>
  <c r="I66" i="4"/>
  <c r="J65" i="4"/>
  <c r="I65" i="4"/>
  <c r="J64" i="4"/>
  <c r="I64" i="4"/>
  <c r="J63" i="4"/>
  <c r="I63" i="4"/>
  <c r="J62" i="4"/>
  <c r="I62" i="4"/>
  <c r="J61" i="4"/>
  <c r="I61" i="4"/>
  <c r="J60" i="4"/>
  <c r="I60" i="4"/>
  <c r="D58" i="4"/>
  <c r="C58" i="4"/>
  <c r="J57" i="4"/>
  <c r="I57" i="4"/>
  <c r="G56" i="4"/>
  <c r="J56" i="4" s="1"/>
  <c r="J55" i="4"/>
  <c r="I55" i="4"/>
  <c r="J54" i="4"/>
  <c r="I54" i="4"/>
  <c r="J53" i="4"/>
  <c r="I53" i="4"/>
  <c r="J52" i="4"/>
  <c r="I52" i="4"/>
  <c r="J51" i="4"/>
  <c r="I51" i="4"/>
  <c r="J50" i="4"/>
  <c r="I50" i="4"/>
  <c r="J49" i="4"/>
  <c r="I49" i="4"/>
  <c r="J48" i="4"/>
  <c r="I48" i="4"/>
  <c r="J47" i="4"/>
  <c r="I47" i="4"/>
  <c r="J46" i="4"/>
  <c r="I46" i="4"/>
  <c r="J45" i="4"/>
  <c r="I45" i="4"/>
  <c r="J44" i="4"/>
  <c r="I44" i="4"/>
  <c r="J43" i="4"/>
  <c r="I43" i="4"/>
  <c r="J42" i="4"/>
  <c r="I42" i="4"/>
  <c r="J41" i="4"/>
  <c r="I41" i="4"/>
  <c r="J40" i="4"/>
  <c r="I40" i="4"/>
  <c r="J39" i="4"/>
  <c r="I39" i="4"/>
  <c r="J38" i="4"/>
  <c r="I38" i="4"/>
  <c r="J37" i="4"/>
  <c r="I37" i="4"/>
  <c r="J34" i="4"/>
  <c r="I34" i="4"/>
  <c r="J33" i="4"/>
  <c r="I33" i="4"/>
  <c r="J32" i="4"/>
  <c r="I32" i="4"/>
  <c r="J31" i="4"/>
  <c r="I31" i="4"/>
  <c r="J30" i="4"/>
  <c r="I30" i="4"/>
  <c r="J29" i="4"/>
  <c r="I29" i="4"/>
  <c r="J28" i="4"/>
  <c r="I28" i="4"/>
  <c r="J27" i="4"/>
  <c r="I27" i="4"/>
  <c r="J26" i="4"/>
  <c r="I26" i="4"/>
  <c r="J25" i="4"/>
  <c r="I25" i="4"/>
  <c r="J24" i="4"/>
  <c r="I24" i="4"/>
  <c r="J23" i="4"/>
  <c r="I23" i="4"/>
  <c r="J22" i="4"/>
  <c r="I22" i="4"/>
  <c r="J21" i="4"/>
  <c r="I21" i="4"/>
  <c r="J20" i="4"/>
  <c r="I20" i="4"/>
  <c r="J19" i="4"/>
  <c r="I19" i="4"/>
  <c r="J18" i="4"/>
  <c r="I18" i="4"/>
  <c r="J17" i="4"/>
  <c r="I17" i="4"/>
  <c r="J16" i="4"/>
  <c r="I16" i="4"/>
  <c r="D14" i="4"/>
  <c r="C14" i="4"/>
  <c r="J13" i="4"/>
  <c r="I13" i="4"/>
  <c r="J12" i="4"/>
  <c r="I12" i="4"/>
  <c r="J11" i="4"/>
  <c r="I11" i="4"/>
  <c r="D74" i="3"/>
  <c r="C74" i="3"/>
  <c r="J73" i="3"/>
  <c r="I73" i="3"/>
  <c r="J72" i="3"/>
  <c r="I72" i="3"/>
  <c r="J71" i="3"/>
  <c r="I71" i="3"/>
  <c r="J70" i="3"/>
  <c r="I70" i="3"/>
  <c r="J69" i="3"/>
  <c r="I69" i="3"/>
  <c r="J68" i="3"/>
  <c r="I68" i="3"/>
  <c r="J67" i="3"/>
  <c r="I67" i="3"/>
  <c r="J66" i="3"/>
  <c r="I66" i="3"/>
  <c r="J65" i="3"/>
  <c r="I65" i="3"/>
  <c r="J64" i="3"/>
  <c r="I64" i="3"/>
  <c r="J63" i="3"/>
  <c r="I63" i="3"/>
  <c r="J62" i="3"/>
  <c r="I62" i="3"/>
  <c r="J61" i="3"/>
  <c r="I61" i="3"/>
  <c r="J60" i="3"/>
  <c r="I60" i="3"/>
  <c r="J59" i="3"/>
  <c r="I59" i="3"/>
  <c r="J58" i="3"/>
  <c r="I58" i="3"/>
  <c r="D55" i="3"/>
  <c r="C55" i="3"/>
  <c r="J54" i="3"/>
  <c r="I54" i="3"/>
  <c r="J53" i="3"/>
  <c r="I53" i="3"/>
  <c r="J52" i="3"/>
  <c r="I52" i="3"/>
  <c r="J51" i="3"/>
  <c r="I51" i="3"/>
  <c r="J50" i="3"/>
  <c r="I50" i="3"/>
  <c r="J49" i="3"/>
  <c r="I49" i="3"/>
  <c r="J48" i="3"/>
  <c r="I48" i="3"/>
  <c r="J47" i="3"/>
  <c r="I47" i="3"/>
  <c r="J46" i="3"/>
  <c r="I46" i="3"/>
  <c r="J45" i="3"/>
  <c r="I45" i="3"/>
  <c r="J44" i="3"/>
  <c r="I44" i="3"/>
  <c r="J43" i="3"/>
  <c r="I43" i="3"/>
  <c r="J42" i="3"/>
  <c r="I42" i="3"/>
  <c r="J41" i="3"/>
  <c r="I41" i="3"/>
  <c r="J40" i="3"/>
  <c r="I40" i="3"/>
  <c r="J39" i="3"/>
  <c r="I39" i="3"/>
  <c r="J38" i="3"/>
  <c r="I38" i="3"/>
  <c r="J37" i="3"/>
  <c r="I37" i="3"/>
  <c r="D34" i="3"/>
  <c r="J33" i="3"/>
  <c r="I33" i="3"/>
  <c r="J32" i="3"/>
  <c r="I32" i="3"/>
  <c r="J31" i="3"/>
  <c r="I31" i="3"/>
  <c r="J30" i="3"/>
  <c r="I30" i="3"/>
  <c r="J29" i="3"/>
  <c r="I29" i="3"/>
  <c r="J28" i="3"/>
  <c r="I28" i="3"/>
  <c r="J27" i="3"/>
  <c r="I27" i="3"/>
  <c r="J26" i="3"/>
  <c r="I26" i="3"/>
  <c r="J25" i="3"/>
  <c r="I25" i="3"/>
  <c r="J24" i="3"/>
  <c r="I24" i="3"/>
  <c r="D21" i="3"/>
  <c r="J20" i="3"/>
  <c r="I20" i="3"/>
  <c r="J19" i="3"/>
  <c r="I19" i="3"/>
  <c r="J18" i="3"/>
  <c r="I18" i="3"/>
  <c r="J17" i="3"/>
  <c r="I17" i="3"/>
  <c r="J16" i="3"/>
  <c r="I16" i="3"/>
  <c r="J15" i="3"/>
  <c r="I15" i="3"/>
  <c r="J14" i="3"/>
  <c r="I14" i="3"/>
  <c r="J13" i="3"/>
  <c r="I13" i="3"/>
  <c r="J12" i="3"/>
  <c r="I12" i="3"/>
  <c r="C12" i="3"/>
  <c r="C21" i="3" s="1"/>
  <c r="I11" i="3"/>
  <c r="I35" i="4" l="1"/>
  <c r="J78" i="6"/>
  <c r="I78" i="6"/>
  <c r="C90" i="3"/>
  <c r="C88" i="6"/>
  <c r="C84" i="3"/>
  <c r="C85" i="3" s="1"/>
  <c r="I21" i="3"/>
  <c r="I74" i="3"/>
  <c r="J21" i="3"/>
  <c r="C93" i="3"/>
  <c r="J35" i="4"/>
  <c r="I14" i="4"/>
  <c r="J14" i="4"/>
  <c r="C93" i="6"/>
  <c r="C94" i="6"/>
  <c r="I21" i="6"/>
  <c r="J21" i="6"/>
  <c r="I58" i="6"/>
  <c r="J58" i="6"/>
  <c r="I73" i="4"/>
  <c r="J73" i="4"/>
  <c r="J58" i="4"/>
  <c r="C92" i="3"/>
  <c r="C86" i="3"/>
  <c r="C91" i="3"/>
  <c r="J55" i="3"/>
  <c r="I34" i="3"/>
  <c r="J34" i="3"/>
  <c r="I56" i="4"/>
  <c r="I58" i="4" s="1"/>
  <c r="J74" i="3"/>
  <c r="I55" i="3"/>
</calcChain>
</file>

<file path=xl/sharedStrings.xml><?xml version="1.0" encoding="utf-8"?>
<sst xmlns="http://schemas.openxmlformats.org/spreadsheetml/2006/main" count="634" uniqueCount="423">
  <si>
    <t>Reopening of Comment Periods for Certain Rulemaking Releases and Policy Statement Applicable to Security-Based Swaps Proposed Pursuant to the Securities Exchange Act of 1934 and the Dodd-Frank Wall Street Reform and Consumer Protection Act</t>
  </si>
  <si>
    <t>Regulation Systems Compliance and Integrity (extension of comment period)</t>
  </si>
  <si>
    <t>Re-opening of Comment Period for Amendments to Regulation D, Form D and Rule 156</t>
  </si>
  <si>
    <t>Re-Opening of Comment Period for Asset-Backed Securities Release</t>
  </si>
  <si>
    <t>Extension of Comment Period for Asset-Backed Securities Release</t>
  </si>
  <si>
    <t>Number of  Pages</t>
  </si>
  <si>
    <t>Number of Questions</t>
  </si>
  <si>
    <t>Noticed on Website</t>
  </si>
  <si>
    <t>Published in Federal Register</t>
  </si>
  <si>
    <t>Comment Period Deadline</t>
  </si>
  <si>
    <t>Finalization Date</t>
  </si>
  <si>
    <t>RIN</t>
  </si>
  <si>
    <t>Capital, Margin, and Segregation Requirements for Security-Based Swap Dealers and Major Security-Based Swap Participants and Capital Requirements for Broker-Dealers</t>
  </si>
  <si>
    <t>Regulation Systems Compliance and Integrity</t>
  </si>
  <si>
    <t>Cross-Border Security-Based Swap Activities; Re-Proposal of Regulation SBSR and Certain Rules and Forms Relating to the Registration of Security-Based Swap Dealers and Major Security-Based Swap Participants</t>
  </si>
  <si>
    <t>3235-AL25</t>
  </si>
  <si>
    <t>*Re-opened 11 comment periods relation to Title VII of Dodd-Frank</t>
  </si>
  <si>
    <t>*not originally proposed during White's tenure*</t>
  </si>
  <si>
    <t>Money Market Fund Reform; Amendments to Form PF</t>
  </si>
  <si>
    <t>3235-AK61</t>
  </si>
  <si>
    <t>Amendments to Regulation D, Form D and Rule 156 under the Securities Act</t>
  </si>
  <si>
    <t>3235-AL46</t>
  </si>
  <si>
    <t>*Withdrawn 9/13/2017</t>
  </si>
  <si>
    <t>Credit Risk Retention</t>
  </si>
  <si>
    <t>3235-AK96</t>
  </si>
  <si>
    <t>Pay Ratio Disclosure</t>
  </si>
  <si>
    <t>3235-AL47</t>
  </si>
  <si>
    <t>Crowdfunding </t>
  </si>
  <si>
    <t>3235-AL37</t>
  </si>
  <si>
    <t>Proposed Rule Amendments for Small and Additional Issues Exemptions Under Section 3(b) of the Securities Act</t>
  </si>
  <si>
    <t>3235-AL39</t>
  </si>
  <si>
    <t>Total</t>
  </si>
  <si>
    <t>Average</t>
  </si>
  <si>
    <t>Standards for Covered Clearing Agencies</t>
  </si>
  <si>
    <t>3235-AL48</t>
  </si>
  <si>
    <t>Investment Company Advertising: Target Date Retirement Fund Names and Marketing</t>
  </si>
  <si>
    <t>3235-AK50</t>
  </si>
  <si>
    <t>Recordkeeping and Reporting Requirements for Security-Based Swap Dealers, Major Security-Based Swap Participants, and Broker-Dealers; Capital Rule for Certain Security-Based Swap Dealers</t>
  </si>
  <si>
    <t>3235-AL45</t>
  </si>
  <si>
    <t>Freedom of Information Act Regulations: Fee Schedule, Addition of Appeal Time Frame, and Miscellaneous Administrative Changes</t>
  </si>
  <si>
    <t>3235-AL58</t>
  </si>
  <si>
    <t>Removal of Certain References to Credit Ratings and Amendment to the Issuer Diversification Requirement in the Money Market Fund Rule</t>
  </si>
  <si>
    <t>3235-AL02</t>
  </si>
  <si>
    <t>Temporary Rule Regarding Principal Trades With Certain Advisory Clients</t>
  </si>
  <si>
    <t>3235-AL56</t>
  </si>
  <si>
    <t>Treatment of Certain Communications Involving Security-Based Swaps That May Be Purchased Only By Eligible Contract Participant</t>
  </si>
  <si>
    <t>3235-AL41</t>
  </si>
  <si>
    <t>Changes to Exchange Act Registration Requirements to Implement Title V and Title VI of the JOBS Act</t>
  </si>
  <si>
    <t>3235-AL40</t>
  </si>
  <si>
    <t>Disclosure of Hedging by Employees, Officers and Directors</t>
  </si>
  <si>
    <t>3235-AL49</t>
  </si>
  <si>
    <t>Regulation SBSR—Reporting and Dissemination of Security-Based Swap Information</t>
  </si>
  <si>
    <t>3235-AL71</t>
  </si>
  <si>
    <t>Exemption for Certain Exchange Members</t>
  </si>
  <si>
    <t>3235-AN17</t>
  </si>
  <si>
    <t>Application of Certain Title VII Requirements to Security-Based Swap Transactions Connected with a Non-U.S. Person's Dealing Activity That Are Arranged, Negotiated, or Executed By Personnel Located in a U.S. Branch or Office or in a U.S. Branch or Office of an Agent</t>
  </si>
  <si>
    <t>3235-AL73</t>
  </si>
  <si>
    <t>Pay Versus Performance</t>
  </si>
  <si>
    <t>3235-AL00</t>
  </si>
  <si>
    <t>Investment Company Reporting Modernization</t>
  </si>
  <si>
    <t>3235-AL42</t>
  </si>
  <si>
    <t>Amendments to Form ADV and Investment Advisers Act Rules</t>
  </si>
  <si>
    <t>3235-AL75</t>
  </si>
  <si>
    <t>Listing Standards for Recovery of Erroneously Awarded Compensation</t>
  </si>
  <si>
    <t>3235-AK99</t>
  </si>
  <si>
    <t>Applications by Security-Based Swap Dealers or Major Security-Based Swap Participants for Statutorily Disqualified Associated Persons to Effect or Be Involved in Effecting Security-Based Swaps</t>
  </si>
  <si>
    <t>3235-AL76</t>
  </si>
  <si>
    <t>Access to Data Obtained by Security-Based Swap Data Repositories and Exemption from Indemnification Requirement</t>
  </si>
  <si>
    <t>3235-AL74</t>
  </si>
  <si>
    <t>Open-End Fund Liquidity Risk Management Programs; Swing Pricing; Re-Opening of Comment Period for Investment Company Reporting Modernization Release (Conformed to Federal Register version)</t>
  </si>
  <si>
    <t>3235-AL61</t>
  </si>
  <si>
    <t>Amendments to the Commission's Rules of Practice</t>
  </si>
  <si>
    <t>3235-AL87</t>
  </si>
  <si>
    <t>3235-AL98</t>
  </si>
  <si>
    <t>Proposed Rule Amendments to Facilitate Intrastate and Regional Securities Offerings</t>
  </si>
  <si>
    <t>3235-AL80</t>
  </si>
  <si>
    <t>Regulation of NMS Stock Alternative Trading Systems</t>
  </si>
  <si>
    <t>3235-AL66</t>
  </si>
  <si>
    <t>Disclosure of Payments by Resource Extraction Issuers</t>
  </si>
  <si>
    <t>3235-AL53</t>
  </si>
  <si>
    <t>Use of Derivatives by Registered Investment Companies and Business Development Companies</t>
  </si>
  <si>
    <t>3235-AL60</t>
  </si>
  <si>
    <t>Establishing the Form and Manner with which Security-Based Swap Data Repositories Must Make Security-Based Swap Data Available to the Commission</t>
  </si>
  <si>
    <t>3235-AL72</t>
  </si>
  <si>
    <t>Access to Data Obtained by Security-Based Swap Data Repositories and Exemption from Indemnification Requirement (Reopening of Comment Period)</t>
  </si>
  <si>
    <t>Extension of Comment Period for Disclosure of Payments by Resource Extraction Issuers</t>
  </si>
  <si>
    <t>Covered Broker-Dealer Provisions under Title II of the Dodd-Frank Wall Street Reform and Consumer Protection Act </t>
  </si>
  <si>
    <t>3064-AE39, 3235-AL51</t>
  </si>
  <si>
    <t>Extension of Comment Period for Advance Notice of Proposed Rulemaking; Concept Release; Request for Comment</t>
  </si>
  <si>
    <t>Incentive-based Compensation Arrangements</t>
  </si>
  <si>
    <t>3235-AL06</t>
  </si>
  <si>
    <t>Modernization of Property Disclosures for Mining Registrants</t>
  </si>
  <si>
    <t>3235-AL81</t>
  </si>
  <si>
    <t>Amendments to Smaller Reporting Company Definition</t>
  </si>
  <si>
    <t>3235-AL90</t>
  </si>
  <si>
    <t>Adviser Business Continuity and Transition Plans</t>
  </si>
  <si>
    <t>3235-AL62</t>
  </si>
  <si>
    <t>Disclosure of Order Handling Information</t>
  </si>
  <si>
    <t>3235-AL67</t>
  </si>
  <si>
    <t>Disclosure Update and Simplification</t>
  </si>
  <si>
    <t>3235-AL82</t>
  </si>
  <si>
    <t>Extension of Comment Period for Modernization of Property Disclosures for Mining Registrants</t>
  </si>
  <si>
    <t>Exhibit Hyperlinks and HTML Format</t>
  </si>
  <si>
    <t>3235-AL95</t>
  </si>
  <si>
    <t>Extension of Comment Period for Disclosure Update and Simplification</t>
  </si>
  <si>
    <t>Amendment to Securities Transaction Settlement Cycle</t>
  </si>
  <si>
    <t>3235-AL86</t>
  </si>
  <si>
    <t>Definition of "Covered Clearing Agency"</t>
  </si>
  <si>
    <t>Universal Proxy</t>
  </si>
  <si>
    <t>3235-AL84</t>
  </si>
  <si>
    <t>Total pages from rule proposals issued during Chair's first two years</t>
  </si>
  <si>
    <t>Gensler's page count vs. Chair White</t>
  </si>
  <si>
    <t xml:space="preserve">Average # of pages </t>
  </si>
  <si>
    <t>Average # of pages excluding reopenings and extentions</t>
  </si>
  <si>
    <t>Average # of questions</t>
  </si>
  <si>
    <t>Average # of questions exlcuding reopenings and extentions</t>
  </si>
  <si>
    <t>Total Pages</t>
  </si>
  <si>
    <t>Total Questions</t>
  </si>
  <si>
    <t>Covered Securities Pursuant to Section 18 of the Securities Act of 1933</t>
  </si>
  <si>
    <t>3235-AM07</t>
  </si>
  <si>
    <t>FAST Act Modernization and Simplification of Regulation S-K</t>
  </si>
  <si>
    <t>3235-AM00</t>
  </si>
  <si>
    <t>Amendments to the Commission’s Freedom of Information Act Regulations</t>
  </si>
  <si>
    <t>3235-AM25</t>
  </si>
  <si>
    <t>Investment Company Liquidity Disclosure</t>
  </si>
  <si>
    <t>3235-AM30</t>
  </si>
  <si>
    <t>Transaction Fee Pilot for NMS Stocks</t>
  </si>
  <si>
    <t>3235-AM04</t>
  </si>
  <si>
    <t>Regulation Best Interest</t>
  </si>
  <si>
    <t>3235-AM35</t>
  </si>
  <si>
    <t>Proposed Commission Interpretation Regarding Standard of Conduct for Investment Advisers; Request for Comment on Enhancing Investment Adviser Regulation</t>
  </si>
  <si>
    <t>3235-AM36</t>
  </si>
  <si>
    <t>Form CRS Relationship Summary; Amendments to Form ADV; Required Disclosures in Retail Communications and Restrictions on the use of Certain Names or Titles</t>
  </si>
  <si>
    <t>3235-AL27</t>
  </si>
  <si>
    <t>Auditor Independence with Respect to Certain Loans or Debtor-Creditor Relationships</t>
  </si>
  <si>
    <t>3235-AM01</t>
  </si>
  <si>
    <t>Covered Investment Fund Research Reports</t>
  </si>
  <si>
    <t>3235-AM24</t>
  </si>
  <si>
    <t>Proposed Revisions to Prohibitions and Restrictions on Proprietary Trading and Certain Interests in, and Relationships With, Hedge Funds and Private Equity Funds</t>
  </si>
  <si>
    <t>3235-AM10</t>
  </si>
  <si>
    <t>Exchange-Traded Funds</t>
  </si>
  <si>
    <t>3235-AJ60</t>
  </si>
  <si>
    <t>Amendments to the Commission’s Whistleblower Program Rules</t>
  </si>
  <si>
    <t>3235-AM11</t>
  </si>
  <si>
    <t>Financial Disclosures About Guarantors and Issuers of Guaranteed Securities and Affiliates Whose Securities Collateralize a Registrant’s Securities</t>
  </si>
  <si>
    <t>3235-AM12</t>
  </si>
  <si>
    <t>Extension of Comment Period for Proposed Revisions to Prohibitions and Restrictions on Proprietary Trading and Certain Interests in, and Relationships With, Hedge Funds and Private Equity Funds</t>
  </si>
  <si>
    <t>Amendment to Single Issuer Exemption for Broker-Dealers</t>
  </si>
  <si>
    <t>3235-AM47</t>
  </si>
  <si>
    <t>Amendments to Rules for Nationally Recognized Statistical Rating Organizations</t>
  </si>
  <si>
    <t>3235-AM05</t>
  </si>
  <si>
    <t>3235-AL12</t>
  </si>
  <si>
    <t>Updated Disclosure Requirements and Summary Prospectus for Variable Annuity and Variable Life Insurance Contracts</t>
  </si>
  <si>
    <t>3235-AK60</t>
  </si>
  <si>
    <t>Fund of Funds Arrangements</t>
  </si>
  <si>
    <t>3235-AM29</t>
  </si>
  <si>
    <t>Risk Mitigation Techniques for Uncleared Security-Based Swaps </t>
  </si>
  <si>
    <t>3235-AL83</t>
  </si>
  <si>
    <t>3235-AM43</t>
  </si>
  <si>
    <t>Reopening of Comment Period for Updated Disclosure Requirements and Summary Prospectus for Variable Annuity and Variable Life Insurance Contracts</t>
  </si>
  <si>
    <t>Solicitations of Interest Prior to a Registered Public Offering</t>
  </si>
  <si>
    <t>3235-AM23</t>
  </si>
  <si>
    <t>Securities Offering Reform for Closed-End Investment Companies</t>
  </si>
  <si>
    <t>3235-AM31</t>
  </si>
  <si>
    <t>Amendments to Financial Disclosures about Acquired and Disposed Businesses</t>
  </si>
  <si>
    <t>3235-AL77</t>
  </si>
  <si>
    <t>Amendments to the Accelerated Filer and Large Accelerated Filer Definitions</t>
  </si>
  <si>
    <t>3235-AM41</t>
  </si>
  <si>
    <t>Proposed Rule Amendments and Guidance Addressing Cross-Border Application of Certain Security-Based Swap Requirements</t>
  </si>
  <si>
    <t>3235-AM13</t>
  </si>
  <si>
    <t>Customer Margin Rules Relating to Security Futures</t>
  </si>
  <si>
    <t>3038-AE88, 3235-AM55</t>
  </si>
  <si>
    <t>Modernization of Regulation S-K Items 101, 103, and 105</t>
  </si>
  <si>
    <t>3235-AL78</t>
  </si>
  <si>
    <t>Proposed Amendments to the National Market System Plan Governing the Consolidated Audit Trail</t>
  </si>
  <si>
    <t>3235-AM60</t>
  </si>
  <si>
    <t>Update of Statistical Disclosures for Bank and Savings and Loan Registrants</t>
  </si>
  <si>
    <t>3235-AL79</t>
  </si>
  <si>
    <t>Publication or Submission of Quotations Without Specified Information</t>
  </si>
  <si>
    <t>3235-AM54</t>
  </si>
  <si>
    <t>Rescission of Effective-Upon-Filing Procedure for NMS Plan Fee Amendments</t>
  </si>
  <si>
    <t>3235-AM56</t>
  </si>
  <si>
    <t>Amendments to Procedures With Respect to Applications Under the Investment Company Act of 1940</t>
  </si>
  <si>
    <t>3235-AM51</t>
  </si>
  <si>
    <t>Filing Fee Disclosure and Payment Methods Modernization</t>
  </si>
  <si>
    <t>3235-AL96</t>
  </si>
  <si>
    <t>Investment Adviser Advertisements; Compensation for Solicitations</t>
  </si>
  <si>
    <t>3235-AM08</t>
  </si>
  <si>
    <t>Amendments to Exemptions from the Proxy Rules for Proxy Voting Advice</t>
  </si>
  <si>
    <t>3235-AM50</t>
  </si>
  <si>
    <t>Procedural Requirements and Resubmission Thresholds under Exchange Act Rule 14a-8</t>
  </si>
  <si>
    <t>3235-AM49</t>
  </si>
  <si>
    <t>Use of Derivatives by Registered Investment Companies and Business Development Companies; Required Due Diligence by Broker-Dealers and Registered Investment Advisers Regarding Retail Customers’ Transactions in Certain Leveraged/Inverse Investment Vehicles</t>
  </si>
  <si>
    <t>3235-AM06</t>
  </si>
  <si>
    <t>Amending the “Accredited Investor” Definition</t>
  </si>
  <si>
    <t>3235-AM19</t>
  </si>
  <si>
    <t>Amendments to Rule 2-01, Qualifications of Accountants</t>
  </si>
  <si>
    <t>3235-AM63</t>
  </si>
  <si>
    <t>Management’s Discussion and Analysis, Selected Financial Data, and Supplementary Financial Information</t>
  </si>
  <si>
    <t>3235-AM48</t>
  </si>
  <si>
    <t>3235-AM70</t>
  </si>
  <si>
    <t>Market Data Infrastructure</t>
  </si>
  <si>
    <t>3235-AM61</t>
  </si>
  <si>
    <t>Facilitating Capital Formation and Expanding Investment Opportunities by Improving Access to Capital in Private Markets </t>
  </si>
  <si>
    <t>3235-AM27</t>
  </si>
  <si>
    <t>Good Faith Determinations of Fair Value</t>
  </si>
  <si>
    <t>3235-AM71</t>
  </si>
  <si>
    <t>Reporting Threshold for Institutional Investment Managers</t>
  </si>
  <si>
    <t>3235-AM65</t>
  </si>
  <si>
    <t>Tailored Shareholder Reports, Treatment of Annual Prospectus Updates for Existing Investors, and Improved Fee and Risk Disclosure for Mutual Funds and Exchange-Traded Funds; Fee Information in Investment Company Advertisements </t>
  </si>
  <si>
    <t>3235-AM52</t>
  </si>
  <si>
    <t>Proposed Amendments to the National Market System Plan Governing the Consolidated Audit Trail to Enhance Data Security</t>
  </si>
  <si>
    <t>3235-AM62</t>
  </si>
  <si>
    <t>Administration of the Electronic Data Gathering, Analysis, and Retrieval System</t>
  </si>
  <si>
    <t>3235-AM77</t>
  </si>
  <si>
    <t>Regulation ATS for ATSs that Trade U.S. Government Securities, NMS Stock, and Other Securities; Regulation SCI for ATSs that Trade U.S. Treasury Securities and Agency Securities; and Electronic Corporate Bond and Municipal Securities Markets</t>
  </si>
  <si>
    <t>3235-AM45</t>
  </si>
  <si>
    <t>Modernization of Rules and Forms for Compensatory Securities Offerings and Sales</t>
  </si>
  <si>
    <t>3235-AM38</t>
  </si>
  <si>
    <t>Temporary Rules to Include Certain "Platform Workers" in Compensatory Offerings under Rule 701 and Form S-8</t>
  </si>
  <si>
    <t>3235-AM79</t>
  </si>
  <si>
    <t>Rule 144 Holding Period and Form 144 Filings</t>
  </si>
  <si>
    <t>3235-AM15 and 3235-AM78</t>
  </si>
  <si>
    <t>Corporation Finance</t>
  </si>
  <si>
    <t>3235-AK67</t>
  </si>
  <si>
    <t>Investment Management</t>
  </si>
  <si>
    <t>Enhanced Reporting of Proxy Votes by Registered Management Investment Companies; Reporting of Executive Compensation Votes by Institutional Investment</t>
  </si>
  <si>
    <t>Reopening of Comment Period for Listing Standards for Recovery of Erroneously Awarded Compensation</t>
  </si>
  <si>
    <t>3235-AM97</t>
  </si>
  <si>
    <t>Electronic Submission of Applications for Orders under the Advisers Act and the Investment Company Act, Confidential Treatment Requests for Filings on Form 13F, and Form ADV-NR; Amendments to Form 13F</t>
  </si>
  <si>
    <t>3235-AM15</t>
  </si>
  <si>
    <t>Updating EDGAR Filing Requirements</t>
  </si>
  <si>
    <t>3235-AM92</t>
  </si>
  <si>
    <t>Proxy Voting Advice</t>
  </si>
  <si>
    <t>3235-AN01</t>
  </si>
  <si>
    <t>Trading and Markets</t>
  </si>
  <si>
    <t>Reporting of Securities Loans</t>
  </si>
  <si>
    <t>3235-AM76</t>
  </si>
  <si>
    <t>Electronic Recordkeeping Requirements for Broker-Dealers, Security-Based Swap Dealers, and Major Security-Based Swap Participants</t>
  </si>
  <si>
    <t>3235-AM94</t>
  </si>
  <si>
    <t>Share Repurchase Disclosure Modernization</t>
  </si>
  <si>
    <t>3235-AM80</t>
  </si>
  <si>
    <t>Money Market Fund Reforms</t>
  </si>
  <si>
    <t>3235-AK77</t>
  </si>
  <si>
    <t>Prohibition Against Fraud, Manipulation, or Deception in Connection with Security-Based Swaps; Prohibition against Undue Influence over Chief Compliance Officers; Position Reporting of Large Security-Based Swap Positions</t>
  </si>
  <si>
    <t>3235-AM86</t>
  </si>
  <si>
    <t>Rule 10b5-1 and Insider Trading (Note: This replaces the version initially issued on December 15, 2021.)</t>
  </si>
  <si>
    <t>3235-AM75</t>
  </si>
  <si>
    <t>Amendments to Form PF to Require Current Reporting and Amend Reporting Requirements for Large Private Equity Advisers and Large Liquidity Fund Advisers</t>
  </si>
  <si>
    <t>Amendments to Exchange Act Rule 3b-16 Regarding the Definition of “Exchange”; Regulation ATS for ATSs That Trade U.S. Government Securities, NMS Stocks, and Other Securities; Regulation SCI for ATSs That Trade U.S. Treasury Securities and Agency Securities</t>
  </si>
  <si>
    <t>Reopening of Comment Period for Pay Versus Performance</t>
  </si>
  <si>
    <t>3235-AN07</t>
  </si>
  <si>
    <t>Private Fund Advisers; Documentation of Registered Investment Adviser Compliance Reviews</t>
  </si>
  <si>
    <t>3235-AN08</t>
  </si>
  <si>
    <t>Cybersecurity Risk Management for Investment Advisers, Registered Investment Companies, and Business Development Companies</t>
  </si>
  <si>
    <t>3235-AN02</t>
  </si>
  <si>
    <t>Shortening the Securities Transaction Settlement Cycle</t>
  </si>
  <si>
    <t>3235-AM93</t>
  </si>
  <si>
    <t>Modernization of Beneficial Ownership Reporting</t>
  </si>
  <si>
    <t>3235-AN03</t>
  </si>
  <si>
    <t>Enforcement</t>
  </si>
  <si>
    <t>The Commission’s Whistleblower Program Rules</t>
  </si>
  <si>
    <t>3235-AM34</t>
  </si>
  <si>
    <t>Short Position and Short Activity Reporting by Institutional Investment Managers (Conformed to Federal Register version); Notice of Proposed Amendments to the National Market System Plan Governing the Consolidated Audit Trail for Purposes of Short Sale-related Data Collection</t>
  </si>
  <si>
    <t>Reopening of Comment Period for Reporting of Securities Loans </t>
  </si>
  <si>
    <t>3235-AM89</t>
  </si>
  <si>
    <t>Cybersecurity Risk Management, Strategy, Governance, and Incident Disclosure </t>
  </si>
  <si>
    <t>3235-AM87</t>
  </si>
  <si>
    <t>The Enhancement and Standardization of Climate-Related Disclosures for Investors</t>
  </si>
  <si>
    <t>3235-AL14</t>
  </si>
  <si>
    <t>Removal of References to Credit Ratings From Regulation M</t>
  </si>
  <si>
    <t>3235-AN10</t>
  </si>
  <si>
    <t>Further Definition of "As a Part of a Regular Business" in the Definition of Dealer and Government Securities Dealer</t>
  </si>
  <si>
    <t>3235-AM90</t>
  </si>
  <si>
    <t>Special Purpose Acquisition Companies, Shell Companies, and Projections</t>
  </si>
  <si>
    <t>3235-AK93</t>
  </si>
  <si>
    <t>Rules Relating to Security-Based Swap Execution and Registration and Regulation of Security-Based Swap Execution Facilities</t>
  </si>
  <si>
    <t>Extension: The Enhancement and Standardization of Climate-Related Disclosures for Investors</t>
  </si>
  <si>
    <t>3235-AN07; 3235-AM45</t>
  </si>
  <si>
    <t>Reopening of Comment Period for Amendments Regarding the Definition of ‘Exchange’ and Alternative Trading Systems (ATSs) That Trade U.S. Treasury and Agency Securities, National Market System (NMS) Stocks, and Other Securities and for Private Fund Advisers; Documentation of Registered Investment Adviser Compliance Reviews</t>
  </si>
  <si>
    <t>3235-AM72</t>
  </si>
  <si>
    <t>Investment Company Names</t>
  </si>
  <si>
    <t>3235-AM96</t>
  </si>
  <si>
    <t>Environmental, Social, and Governance Disclosures for Investment Advisers and Investment Companies</t>
  </si>
  <si>
    <t>3235-AM91</t>
  </si>
  <si>
    <t>Substantial Implementation, Duplication, and Resubmission of Shareholder Proposals Under Exchange Act Rule 14a-8</t>
  </si>
  <si>
    <t>3235-AK74</t>
  </si>
  <si>
    <t>Clearing Agency Governance and Conflicts of Interest</t>
  </si>
  <si>
    <t>3235-AN13</t>
  </si>
  <si>
    <t>Amendments to Form PF to Amend Reporting Requirements for All Filers and Large Hedge Fund Advisers</t>
  </si>
  <si>
    <t>3235-AN09</t>
  </si>
  <si>
    <t>Standards for Covered Clearing Agencies for U.S. Treasury Securities and Application of the Broker-Dealer Customer Protection Rule With Respect to U.S. Treasury Securities Fund Advisers</t>
  </si>
  <si>
    <t>Resubmission of Comments and Reopening of Comment Periods for Certain Rulemaking Releases</t>
  </si>
  <si>
    <t>3235-AN18</t>
  </si>
  <si>
    <t>Outsourcing by Investment Advisers</t>
  </si>
  <si>
    <t>3235-AM98</t>
  </si>
  <si>
    <t>Open-End Fund Liquidity Risk Management Programs and Swing Pricing; Form N-PORT Reporting</t>
  </si>
  <si>
    <t>Reopening of Comment Period for Share Repurchase Disclosure Modernization</t>
  </si>
  <si>
    <t>3235-AN24</t>
  </si>
  <si>
    <t>Regulation Best Execution</t>
  </si>
  <si>
    <t>3235-AM57</t>
  </si>
  <si>
    <t>Order Competition Rule</t>
  </si>
  <si>
    <t>3235-AN23</t>
  </si>
  <si>
    <t>Regulation NMS: Minimum Pricing Increments, Access Fees, and Transparency of Better Priced Orders</t>
  </si>
  <si>
    <t>3235-AN22</t>
  </si>
  <si>
    <t>Disclosure of Order Execution Information</t>
  </si>
  <si>
    <t>3235-AL04</t>
  </si>
  <si>
    <t>Prohibition Against Conflicts of Interest in Certain Securitizations</t>
  </si>
  <si>
    <t>3209-AA15</t>
  </si>
  <si>
    <t>Ethics Counsel</t>
  </si>
  <si>
    <t>Supplemental Standards of Ethical Conduct for Members and Employees of the Securities and Exchange Commission</t>
  </si>
  <si>
    <t>3235-AN21</t>
  </si>
  <si>
    <t>FOIA</t>
  </si>
  <si>
    <t>The Commission’s Privacy Act Regulations</t>
  </si>
  <si>
    <t>3235-AM32</t>
  </si>
  <si>
    <t>Safeguarding Advisory Client Assets</t>
  </si>
  <si>
    <t>3235-AN26</t>
  </si>
  <si>
    <t>Regulation S-P: Privacy of Consumer Financial Information and Safeguarding Customer Information</t>
  </si>
  <si>
    <t>3235-AN15</t>
  </si>
  <si>
    <t>Cybersecurity Risk Management Rule for Broker-Dealers, Clearing Agencies, Major Security-Based Swap Participants, the Municipal Securities Rulemaking Board, National Securities Associations, National Securities Exchanges, Security-Based Swap Data Repositories, Security-Based Swap Dealers, and Transfer Agents</t>
  </si>
  <si>
    <t>3235-AN25</t>
  </si>
  <si>
    <t>Reopening of Comment Period for “Cybersecurity Risk Management for Investment Advisers, Registered Investment Companies, and Business Development Companies</t>
  </si>
  <si>
    <t>3235-AL85</t>
  </si>
  <si>
    <t>Electronic Submission of Certain Material Under the Securities Exchange Act of 1934; Amendments Regarding the FOCUS Report</t>
  </si>
  <si>
    <t>Supplemental Information and Reopening of Comment Period for Amendments to Exchange Act Rule 3b-16 Regarding the Definition of “Exchange”</t>
  </si>
  <si>
    <t>Reopening of Comment Period for Modernization of Beneficial Ownership Reporting</t>
  </si>
  <si>
    <t>3235-AN19</t>
  </si>
  <si>
    <t>Covered Clearing Agency Resilience and Recovery and Wind-Down Plans</t>
  </si>
  <si>
    <t>3235-AN27</t>
  </si>
  <si>
    <t>Reopening of Comment Period for Position Reporting of Large Security-Based Swap Positions</t>
  </si>
  <si>
    <t>3235-AN28</t>
  </si>
  <si>
    <t>Daily Computation of Customer and Broker-Dealer Reserve Requirements under the Broker-Dealer Customer Protection Rule</t>
  </si>
  <si>
    <t>3235-AN31</t>
  </si>
  <si>
    <t>Conflicts of Interest Associated with the Use of Predictive Data Analytics by Broker-Dealers and Investment Advisers</t>
  </si>
  <si>
    <t>Exemption for Certain Investment Advisers Operating Through the Internet</t>
  </si>
  <si>
    <t>Mary Jo White Sworn in on April 10th, 2013</t>
  </si>
  <si>
    <t>Not Finalized</t>
  </si>
  <si>
    <t>Rules</t>
  </si>
  <si>
    <t>Jay Clayton sworn in on May 4th, 2017</t>
  </si>
  <si>
    <t>Gary Gensler sworn in on April 17th, 2021</t>
  </si>
  <si>
    <t>Technical Error - Not Counted</t>
  </si>
  <si>
    <t>3235-AN14. 3235-AN00</t>
  </si>
  <si>
    <t># Rule</t>
  </si>
  <si>
    <t>SEC Division</t>
  </si>
  <si>
    <t>Traa</t>
  </si>
  <si>
    <t>Chair</t>
  </si>
  <si>
    <t>Sworn in Date</t>
  </si>
  <si>
    <t>Mary Jo White</t>
  </si>
  <si>
    <t>Jay Clayton</t>
  </si>
  <si>
    <t>Gary Gensler</t>
  </si>
  <si>
    <t>Month 6</t>
  </si>
  <si>
    <t>Month 12</t>
  </si>
  <si>
    <t>First Year</t>
  </si>
  <si>
    <t>Month 18</t>
  </si>
  <si>
    <t>Month 24</t>
  </si>
  <si>
    <t>Month 30</t>
  </si>
  <si>
    <t>Month 33</t>
  </si>
  <si>
    <t>Month 36</t>
  </si>
  <si>
    <t>Second Year</t>
  </si>
  <si>
    <t>Third Year</t>
  </si>
  <si>
    <t>Month 39</t>
  </si>
  <si>
    <t>Month 42</t>
  </si>
  <si>
    <t>Month 45</t>
  </si>
  <si>
    <t>Month 48</t>
  </si>
  <si>
    <t>Fourth Year</t>
  </si>
  <si>
    <t>Rule Proposals</t>
  </si>
  <si>
    <t>Facts about Rule Proposals</t>
  </si>
  <si>
    <t>*not originally proposed during Gensler's Tenure</t>
  </si>
  <si>
    <t>Reopening of Comment Period for Safeguarding Advisory Client Assets</t>
  </si>
  <si>
    <t>EDGAR Next</t>
  </si>
  <si>
    <t>Color Key</t>
  </si>
  <si>
    <t>Comment Period Re-opening</t>
  </si>
  <si>
    <t>3235-AM58</t>
  </si>
  <si>
    <t>Month 29</t>
  </si>
  <si>
    <t>See Extension (I39)</t>
  </si>
  <si>
    <t>Extension</t>
  </si>
  <si>
    <t>Average # of questions exlcuding reopenings and extensions</t>
  </si>
  <si>
    <t>Average # of pages excluding reopenings and extensions</t>
  </si>
  <si>
    <t>Rules Proposed and Finalized</t>
  </si>
  <si>
    <t>Remaining Rules to be Proposed and/or Finalized</t>
  </si>
  <si>
    <t>White (full tenure)</t>
  </si>
  <si>
    <t>Clayton (full tenure)</t>
  </si>
  <si>
    <t>Gensler (to date + projected)</t>
  </si>
  <si>
    <t>Comment Period Length (starting from Federal Register publication)</t>
  </si>
  <si>
    <t>Notes</t>
  </si>
  <si>
    <t>Comment Period (starting from release on SEC website)</t>
  </si>
  <si>
    <t>Included in "Proposals Comparison"</t>
  </si>
  <si>
    <t>Complete Rulemaking Record</t>
  </si>
  <si>
    <t xml:space="preserve">Data obtained from the SEC's website, available at https://www.sec.gov/rules/rulemaking-activity </t>
  </si>
  <si>
    <t>SEC Proposed Rules Archive website available at https://www.sec.gov/rules/proposed/proposedarchive/proposed2022.shtml</t>
  </si>
  <si>
    <t>Not included in any comparison</t>
  </si>
  <si>
    <t>Comment Period Extension due to Technical Error</t>
  </si>
  <si>
    <t xml:space="preserve">Comment Period Extension  </t>
  </si>
  <si>
    <t>Comment Period Length (starting from release on SEC website)</t>
  </si>
  <si>
    <t>Rules proposed by Chair Gensler but not yet finalized (includes comment period re-openings)</t>
  </si>
  <si>
    <t>Total proposals issued by the SEC under Chair Gensler (includes comment period re-openings)</t>
  </si>
  <si>
    <t>Rules that were both proposed and finalized under Chair Gensler (excludes comment period re-openings)</t>
  </si>
  <si>
    <t xml:space="preserve">Proposals that were issued and had the comment period re-opened under Chair Gensler </t>
  </si>
  <si>
    <t>Proposals that were issued by prior Chair(s) and had the comment period re-opened under Chair Gensler</t>
  </si>
  <si>
    <t>Rules proposed by Chair Gensler (excludes both comment period re-openings and comment period extensions)</t>
  </si>
  <si>
    <t>16 + 45 = 61</t>
  </si>
  <si>
    <t>50 + 8 + 3 = 61</t>
  </si>
  <si>
    <t>Average comment period length in days (starting from Federal Register publication)</t>
  </si>
  <si>
    <t>Average comment period length in days (starting from release on SEC website)</t>
  </si>
  <si>
    <t>Total proposals issued by the SEC under Chair White (includes comment period re-openings)</t>
  </si>
  <si>
    <t>Rules that were both proposed and finalized under Chair White (excludes comment period re-openings)</t>
  </si>
  <si>
    <t>Proposals that were issued and had the comment period re-opened under Chair White</t>
  </si>
  <si>
    <t>Rules proposed by Chair White (excludes both comment period re-openings and comment period extensions)</t>
  </si>
  <si>
    <t>Proposals that were issued by prior Chair(s) and had the comment period re-opened under Chair White</t>
  </si>
  <si>
    <t xml:space="preserve"> 44 + 2 + 2 = 48</t>
  </si>
  <si>
    <t>22 + 26 = 48</t>
  </si>
  <si>
    <t>Total pages from rule proposals issued during Chair White's first two years</t>
  </si>
  <si>
    <t>Rules proposed by Chair White but not yet finalized (includes comment period re-openings)</t>
  </si>
  <si>
    <t>Proposals that were issued by prior Chair(s) and had the comment period re-opened under Chair Clayton</t>
  </si>
  <si>
    <t>Total proposals issued by the SEC under Chair Clayton (includes comment period re-openings)</t>
  </si>
  <si>
    <t>Rules that were both proposed and finalized under Chair Clayton (excludes comment period re-openings)</t>
  </si>
  <si>
    <t>Rules proposed by Chair Clayton but not yet finalized (includes comment period re-openings)</t>
  </si>
  <si>
    <t>Rules proposed by Chair Clayton (excludes both comment period re-openings and comment period extensions)</t>
  </si>
  <si>
    <t>Proposals that were issued and had the comment period re-opened under Chair Clayton</t>
  </si>
  <si>
    <t>Total pages from rule proposals issued during Chair Clayton's first two years</t>
  </si>
  <si>
    <t>43 + 12 = 55</t>
  </si>
  <si>
    <t>54 + 1 + 0 = 55</t>
  </si>
  <si>
    <t>Chair Gensler page count vs. Chair Clayton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</si>
</sst>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_);_(* \(#,##0.0\);_(* &quot;-&quot;??_);_(@_)"/>
    <numFmt numFmtId="166" formatCode="0.0"/>
  </numFmts>
  <fonts count="8" x14ac:knownFonts="1">
    <font>
      <sz val="11"/>
      <color theme="1"/>
      <name val="Arial"/>
      <family val="2"/>
      <scheme val="minor"/>
    </font>
    <font>
      <sz val="11"/>
      <color theme="1"/>
      <name val="Arial"/>
      <family val="2"/>
      <scheme val="minor"/>
    </font>
    <font>
      <b/>
      <sz val="11"/>
      <color theme="0"/>
      <name val="Arial"/>
      <family val="2"/>
      <scheme val="minor"/>
    </font>
    <font>
      <b/>
      <sz val="11"/>
      <color theme="1"/>
      <name val="Arial"/>
      <family val="2"/>
      <scheme val="minor"/>
    </font>
    <font>
      <sz val="10"/>
      <color rgb="FF101F36"/>
      <name val="Arial"/>
      <family val="2"/>
    </font>
    <font>
      <sz val="11"/>
      <name val="Arial"/>
      <family val="2"/>
      <scheme val="minor"/>
    </font>
    <font>
      <sz val="8"/>
      <name val="Arial"/>
      <family val="2"/>
      <scheme val="minor"/>
    </font>
    <font>
      <b/>
      <u/>
      <sz val="11"/>
      <color theme="1"/>
      <name val="Arial"/>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s>
  <borders count="30">
    <border>
      <left/>
      <right/>
      <top/>
      <bottom/>
      <diagonal/>
    </border>
    <border>
      <left/>
      <right/>
      <top/>
      <bottom style="thin">
        <color indexed="64"/>
      </bottom>
      <diagonal/>
    </border>
    <border>
      <left/>
      <right/>
      <top/>
      <bottom style="double">
        <color indexed="64"/>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bottom style="medium">
        <color auto="1"/>
      </bottom>
      <diagonal/>
    </border>
    <border>
      <left/>
      <right style="thin">
        <color indexed="64"/>
      </right>
      <top/>
      <bottom style="double">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right style="thin">
        <color indexed="64"/>
      </right>
      <top style="medium">
        <color auto="1"/>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52">
    <xf numFmtId="0" fontId="0" fillId="0" borderId="0" xfId="0"/>
    <xf numFmtId="0" fontId="0" fillId="0" borderId="1" xfId="0" applyBorder="1"/>
    <xf numFmtId="0" fontId="3" fillId="0" borderId="1" xfId="0" applyFont="1" applyBorder="1"/>
    <xf numFmtId="0" fontId="3" fillId="0" borderId="0" xfId="0" applyFont="1"/>
    <xf numFmtId="0" fontId="0" fillId="0" borderId="0" xfId="0" applyAlignment="1">
      <alignment wrapText="1"/>
    </xf>
    <xf numFmtId="14" fontId="0" fillId="0" borderId="0" xfId="0" applyNumberFormat="1"/>
    <xf numFmtId="0" fontId="0" fillId="0" borderId="2" xfId="0" applyBorder="1"/>
    <xf numFmtId="14" fontId="0" fillId="0" borderId="2" xfId="0" applyNumberFormat="1" applyBorder="1"/>
    <xf numFmtId="0" fontId="0" fillId="0" borderId="0" xfId="0" applyAlignment="1">
      <alignment horizontal="right"/>
    </xf>
    <xf numFmtId="0" fontId="4" fillId="0" borderId="0" xfId="0" applyFont="1"/>
    <xf numFmtId="0" fontId="0" fillId="0" borderId="1" xfId="0" applyBorder="1" applyAlignment="1">
      <alignment wrapText="1"/>
    </xf>
    <xf numFmtId="14" fontId="0" fillId="0" borderId="1" xfId="0" applyNumberFormat="1" applyBorder="1"/>
    <xf numFmtId="0" fontId="3" fillId="0" borderId="0" xfId="0" applyFont="1" applyAlignment="1">
      <alignment horizontal="right" wrapText="1"/>
    </xf>
    <xf numFmtId="164" fontId="0" fillId="0" borderId="0" xfId="1" applyNumberFormat="1" applyFont="1"/>
    <xf numFmtId="0" fontId="3" fillId="0" borderId="0" xfId="0" applyFont="1" applyAlignment="1">
      <alignment horizontal="right"/>
    </xf>
    <xf numFmtId="1" fontId="0" fillId="0" borderId="0" xfId="0" applyNumberFormat="1"/>
    <xf numFmtId="43" fontId="0" fillId="0" borderId="0" xfId="1" applyFont="1"/>
    <xf numFmtId="0" fontId="3" fillId="0" borderId="0" xfId="0" applyFont="1" applyAlignment="1">
      <alignment horizontal="center" wrapText="1"/>
    </xf>
    <xf numFmtId="1" fontId="3" fillId="0" borderId="0" xfId="0" applyNumberFormat="1" applyFont="1"/>
    <xf numFmtId="43" fontId="0" fillId="0" borderId="0" xfId="0" applyNumberFormat="1"/>
    <xf numFmtId="0" fontId="3" fillId="0" borderId="0" xfId="0" applyFont="1" applyAlignment="1">
      <alignment horizontal="center"/>
    </xf>
    <xf numFmtId="0" fontId="3" fillId="0" borderId="0" xfId="0" applyFont="1" applyAlignment="1">
      <alignment horizontal="center" vertical="center"/>
    </xf>
    <xf numFmtId="164" fontId="0" fillId="0" borderId="1" xfId="1" applyNumberFormat="1" applyFont="1" applyBorder="1"/>
    <xf numFmtId="164" fontId="0" fillId="0" borderId="0" xfId="0" applyNumberFormat="1"/>
    <xf numFmtId="164" fontId="0" fillId="0" borderId="0" xfId="1" applyNumberFormat="1" applyFont="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5" xfId="0" applyBorder="1"/>
    <xf numFmtId="0" fontId="0" fillId="0" borderId="7" xfId="0" applyBorder="1"/>
    <xf numFmtId="0" fontId="0" fillId="0" borderId="0" xfId="0" applyAlignment="1">
      <alignment horizontal="center"/>
    </xf>
    <xf numFmtId="0" fontId="5" fillId="0" borderId="0" xfId="0" applyFont="1" applyAlignment="1">
      <alignment horizontal="center" vertical="center" wrapText="1"/>
    </xf>
    <xf numFmtId="14" fontId="0" fillId="0" borderId="0" xfId="0" applyNumberFormat="1" applyAlignment="1">
      <alignment horizontal="center" vertical="center" wrapText="1"/>
    </xf>
    <xf numFmtId="14" fontId="5" fillId="0" borderId="0" xfId="0" applyNumberFormat="1" applyFont="1" applyAlignment="1">
      <alignment horizontal="center" vertical="center" wrapText="1"/>
    </xf>
    <xf numFmtId="0" fontId="0" fillId="0" borderId="1" xfId="0" applyBorder="1" applyAlignment="1">
      <alignment horizontal="center" vertical="center"/>
    </xf>
    <xf numFmtId="0" fontId="3" fillId="0" borderId="2" xfId="0" applyFont="1" applyBorder="1"/>
    <xf numFmtId="0" fontId="0" fillId="0" borderId="12" xfId="0" applyBorder="1"/>
    <xf numFmtId="0" fontId="0" fillId="0" borderId="13" xfId="0" applyBorder="1"/>
    <xf numFmtId="0" fontId="0" fillId="0" borderId="14" xfId="0" applyBorder="1"/>
    <xf numFmtId="1" fontId="0" fillId="0" borderId="13" xfId="0" applyNumberFormat="1" applyBorder="1"/>
    <xf numFmtId="164" fontId="0" fillId="0" borderId="13" xfId="1" applyNumberFormat="1" applyFont="1" applyBorder="1"/>
    <xf numFmtId="0" fontId="0" fillId="0" borderId="8" xfId="0" applyBorder="1" applyAlignment="1">
      <alignment horizontal="right"/>
    </xf>
    <xf numFmtId="164" fontId="0" fillId="0" borderId="6" xfId="1" applyNumberFormat="1" applyFont="1" applyBorder="1" applyAlignment="1">
      <alignment horizontal="center" vertical="center"/>
    </xf>
    <xf numFmtId="0" fontId="0" fillId="0" borderId="6" xfId="0" applyBorder="1"/>
    <xf numFmtId="0" fontId="0" fillId="0" borderId="6" xfId="0" applyBorder="1" applyAlignment="1">
      <alignment horizontal="right"/>
    </xf>
    <xf numFmtId="164" fontId="0" fillId="0" borderId="6" xfId="1" applyNumberFormat="1" applyFont="1" applyBorder="1" applyAlignment="1">
      <alignment horizontal="right"/>
    </xf>
    <xf numFmtId="9" fontId="0" fillId="0" borderId="6" xfId="2" applyFont="1" applyBorder="1" applyAlignment="1">
      <alignment horizontal="right"/>
    </xf>
    <xf numFmtId="164" fontId="0" fillId="0" borderId="6" xfId="0" applyNumberFormat="1" applyBorder="1" applyAlignment="1">
      <alignment horizontal="left" indent="3"/>
    </xf>
    <xf numFmtId="1" fontId="0" fillId="0" borderId="6" xfId="0" applyNumberFormat="1" applyBorder="1" applyAlignment="1">
      <alignment horizontal="right"/>
    </xf>
    <xf numFmtId="164" fontId="0" fillId="0" borderId="6" xfId="0" applyNumberFormat="1" applyBorder="1" applyAlignment="1">
      <alignment horizontal="right"/>
    </xf>
    <xf numFmtId="164" fontId="0" fillId="0" borderId="3" xfId="1" applyNumberFormat="1" applyFont="1" applyBorder="1" applyAlignment="1">
      <alignment horizontal="right"/>
    </xf>
    <xf numFmtId="0" fontId="0" fillId="0" borderId="16" xfId="0" applyBorder="1" applyAlignment="1">
      <alignment wrapText="1"/>
    </xf>
    <xf numFmtId="0" fontId="0" fillId="0" borderId="16" xfId="0" applyBorder="1"/>
    <xf numFmtId="0" fontId="0" fillId="0" borderId="17" xfId="0" applyBorder="1"/>
    <xf numFmtId="0" fontId="2" fillId="3" borderId="0" xfId="0" applyFont="1" applyFill="1" applyAlignment="1">
      <alignment horizontal="left"/>
    </xf>
    <xf numFmtId="0" fontId="3" fillId="0" borderId="1" xfId="0" applyFont="1" applyBorder="1" applyAlignment="1">
      <alignment wrapText="1"/>
    </xf>
    <xf numFmtId="0" fontId="0" fillId="0" borderId="4" xfId="0" applyBorder="1"/>
    <xf numFmtId="0" fontId="0" fillId="0" borderId="3" xfId="0" applyBorder="1"/>
    <xf numFmtId="0" fontId="3" fillId="0" borderId="2" xfId="0" applyFont="1" applyBorder="1" applyAlignment="1">
      <alignment wrapText="1"/>
    </xf>
    <xf numFmtId="0" fontId="0" fillId="0" borderId="8" xfId="0" applyBorder="1"/>
    <xf numFmtId="164" fontId="0" fillId="0" borderId="6" xfId="1" applyNumberFormat="1" applyFont="1" applyBorder="1"/>
    <xf numFmtId="9" fontId="0" fillId="0" borderId="6" xfId="2" applyFont="1" applyBorder="1"/>
    <xf numFmtId="1" fontId="0" fillId="0" borderId="6" xfId="0" applyNumberFormat="1" applyBorder="1"/>
    <xf numFmtId="164" fontId="0" fillId="0" borderId="6" xfId="0" applyNumberFormat="1" applyBorder="1"/>
    <xf numFmtId="1" fontId="0" fillId="0" borderId="3" xfId="0" applyNumberFormat="1" applyBorder="1"/>
    <xf numFmtId="0" fontId="0" fillId="0" borderId="16" xfId="0" applyBorder="1" applyAlignment="1">
      <alignment horizontal="left" wrapText="1"/>
    </xf>
    <xf numFmtId="165" fontId="0" fillId="0" borderId="6" xfId="1" applyNumberFormat="1" applyFont="1" applyBorder="1" applyAlignment="1">
      <alignment horizontal="right"/>
    </xf>
    <xf numFmtId="165" fontId="0" fillId="0" borderId="6" xfId="0" applyNumberFormat="1" applyBorder="1"/>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wrapText="1"/>
    </xf>
    <xf numFmtId="166" fontId="0" fillId="0" borderId="13" xfId="0" applyNumberFormat="1" applyBorder="1"/>
    <xf numFmtId="164" fontId="0" fillId="0" borderId="0" xfId="1" applyNumberFormat="1" applyFont="1" applyFill="1"/>
    <xf numFmtId="0" fontId="5" fillId="0" borderId="0" xfId="0" applyFont="1" applyAlignment="1">
      <alignment vertical="top" wrapText="1"/>
    </xf>
    <xf numFmtId="0" fontId="0" fillId="0" borderId="0" xfId="0" applyAlignment="1">
      <alignment horizontal="left" vertical="top" wrapText="1"/>
    </xf>
    <xf numFmtId="0" fontId="5" fillId="0" borderId="0" xfId="0" applyFont="1" applyAlignment="1">
      <alignment wrapText="1"/>
    </xf>
    <xf numFmtId="0" fontId="5" fillId="0" borderId="0" xfId="1" applyNumberFormat="1" applyFont="1" applyFill="1" applyAlignment="1">
      <alignment horizontal="center" vertical="center" wrapText="1"/>
    </xf>
    <xf numFmtId="0" fontId="0" fillId="0" borderId="0" xfId="0"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64" fontId="0" fillId="0" borderId="1" xfId="1" applyNumberFormat="1" applyFont="1" applyFill="1" applyBorder="1"/>
    <xf numFmtId="0" fontId="3" fillId="0" borderId="2" xfId="0" applyFont="1" applyBorder="1" applyAlignment="1">
      <alignment horizontal="center" wrapText="1"/>
    </xf>
    <xf numFmtId="0" fontId="3" fillId="0" borderId="18" xfId="0" applyFont="1" applyBorder="1" applyAlignment="1">
      <alignment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2" borderId="0" xfId="0" applyFill="1" applyAlignment="1">
      <alignment wrapText="1"/>
    </xf>
    <xf numFmtId="0" fontId="0" fillId="2" borderId="0" xfId="0" applyFill="1"/>
    <xf numFmtId="0" fontId="3" fillId="0" borderId="8" xfId="0" applyFont="1" applyBorder="1"/>
    <xf numFmtId="14" fontId="0" fillId="0" borderId="6" xfId="0" applyNumberFormat="1" applyBorder="1" applyAlignment="1">
      <alignment horizontal="center"/>
    </xf>
    <xf numFmtId="14" fontId="0" fillId="0" borderId="3" xfId="0" applyNumberFormat="1" applyBorder="1" applyAlignment="1">
      <alignment horizontal="center"/>
    </xf>
    <xf numFmtId="0" fontId="3" fillId="0" borderId="7" xfId="0" applyFont="1" applyBorder="1"/>
    <xf numFmtId="0" fontId="0" fillId="4" borderId="0" xfId="0" applyFill="1"/>
    <xf numFmtId="0" fontId="3" fillId="0" borderId="1" xfId="0" applyFont="1" applyBorder="1" applyAlignment="1">
      <alignment horizontal="right"/>
    </xf>
    <xf numFmtId="14" fontId="0" fillId="0" borderId="2" xfId="0" applyNumberFormat="1" applyBorder="1" applyAlignment="1">
      <alignment horizontal="right"/>
    </xf>
    <xf numFmtId="14" fontId="0" fillId="0" borderId="0" xfId="0" applyNumberFormat="1" applyAlignment="1">
      <alignment horizontal="right"/>
    </xf>
    <xf numFmtId="14" fontId="0" fillId="0" borderId="1" xfId="0" applyNumberFormat="1" applyBorder="1" applyAlignment="1">
      <alignment horizontal="right"/>
    </xf>
    <xf numFmtId="43" fontId="0" fillId="0" borderId="0" xfId="0" applyNumberFormat="1" applyAlignment="1">
      <alignment horizontal="right"/>
    </xf>
    <xf numFmtId="14" fontId="0" fillId="0" borderId="0" xfId="0" applyNumberFormat="1" applyAlignment="1">
      <alignment horizontal="right" vertical="center"/>
    </xf>
    <xf numFmtId="14" fontId="0" fillId="0" borderId="1" xfId="0" applyNumberFormat="1" applyBorder="1" applyAlignment="1">
      <alignment horizontal="right" vertical="center"/>
    </xf>
    <xf numFmtId="14" fontId="5" fillId="0" borderId="0" xfId="0" applyNumberFormat="1" applyFont="1" applyAlignment="1">
      <alignment horizontal="right" vertical="center" wrapText="1"/>
    </xf>
    <xf numFmtId="14" fontId="0" fillId="0" borderId="0" xfId="0" applyNumberFormat="1" applyAlignment="1">
      <alignment horizontal="right" vertical="center" wrapText="1"/>
    </xf>
    <xf numFmtId="164" fontId="0" fillId="0" borderId="0" xfId="1" applyNumberFormat="1" applyFont="1" applyFill="1" applyBorder="1"/>
    <xf numFmtId="0" fontId="0" fillId="0" borderId="20" xfId="0" applyBorder="1"/>
    <xf numFmtId="0" fontId="0" fillId="0" borderId="20" xfId="0" applyBorder="1" applyAlignment="1">
      <alignment horizontal="center" wrapText="1"/>
    </xf>
    <xf numFmtId="0" fontId="0" fillId="5" borderId="13" xfId="0" applyFill="1" applyBorder="1" applyAlignment="1">
      <alignment horizontal="center" vertical="center"/>
    </xf>
    <xf numFmtId="0" fontId="0" fillId="5" borderId="0" xfId="0" applyFill="1"/>
    <xf numFmtId="0" fontId="0" fillId="4" borderId="0" xfId="0" applyFill="1" applyAlignment="1">
      <alignment wrapText="1"/>
    </xf>
    <xf numFmtId="0" fontId="0" fillId="6" borderId="0" xfId="0" applyFill="1"/>
    <xf numFmtId="0" fontId="0" fillId="6" borderId="13" xfId="0" applyFill="1" applyBorder="1" applyAlignment="1">
      <alignment horizontal="center" vertical="center"/>
    </xf>
    <xf numFmtId="14" fontId="0" fillId="6" borderId="0" xfId="0" applyNumberFormat="1" applyFill="1" applyAlignment="1">
      <alignment horizontal="center" vertical="center" wrapText="1"/>
    </xf>
    <xf numFmtId="14" fontId="0" fillId="6" borderId="0" xfId="0" applyNumberFormat="1" applyFill="1"/>
    <xf numFmtId="14" fontId="0" fillId="6" borderId="0" xfId="0" applyNumberFormat="1" applyFill="1" applyAlignment="1">
      <alignment horizontal="right"/>
    </xf>
    <xf numFmtId="0" fontId="0" fillId="6" borderId="13" xfId="0" applyFill="1" applyBorder="1"/>
    <xf numFmtId="0" fontId="0" fillId="2" borderId="21" xfId="0" applyFill="1" applyBorder="1"/>
    <xf numFmtId="0" fontId="0" fillId="0" borderId="21" xfId="0" applyBorder="1"/>
    <xf numFmtId="0" fontId="0" fillId="4" borderId="21" xfId="0" applyFill="1" applyBorder="1"/>
    <xf numFmtId="0" fontId="0" fillId="6" borderId="21" xfId="0" applyFill="1" applyBorder="1"/>
    <xf numFmtId="0" fontId="0" fillId="0" borderId="22" xfId="0" applyBorder="1"/>
    <xf numFmtId="0" fontId="0" fillId="0" borderId="23" xfId="0" applyBorder="1"/>
    <xf numFmtId="0" fontId="0" fillId="0" borderId="12" xfId="0" applyBorder="1" applyAlignment="1">
      <alignment horizontal="center" vertical="center"/>
    </xf>
    <xf numFmtId="0" fontId="3" fillId="0" borderId="18" xfId="0" applyFont="1" applyBorder="1"/>
    <xf numFmtId="0" fontId="3" fillId="0" borderId="21" xfId="0" applyFont="1" applyBorder="1"/>
    <xf numFmtId="0" fontId="0" fillId="0" borderId="0" xfId="0" applyAlignment="1">
      <alignment horizontal="left" vertical="center"/>
    </xf>
    <xf numFmtId="0" fontId="7" fillId="0" borderId="0" xfId="0" applyFont="1" applyAlignment="1">
      <alignment horizontal="left" vertical="center"/>
    </xf>
    <xf numFmtId="0" fontId="7" fillId="0" borderId="0" xfId="0" applyFont="1"/>
    <xf numFmtId="0" fontId="2" fillId="3" borderId="0" xfId="0" applyFont="1" applyFill="1"/>
    <xf numFmtId="0" fontId="7" fillId="0" borderId="15" xfId="0" applyFont="1" applyBorder="1" applyAlignment="1">
      <alignment wrapText="1"/>
    </xf>
    <xf numFmtId="0" fontId="0" fillId="0" borderId="16" xfId="0" applyBorder="1" applyAlignment="1">
      <alignment horizontal="left" wrapText="1" indent="2"/>
    </xf>
    <xf numFmtId="0" fontId="0" fillId="0" borderId="28" xfId="0" applyBorder="1"/>
    <xf numFmtId="0" fontId="0" fillId="0" borderId="16" xfId="0" applyBorder="1" applyAlignment="1">
      <alignment horizontal="left" indent="2"/>
    </xf>
    <xf numFmtId="0" fontId="7" fillId="0" borderId="29" xfId="0" applyFont="1" applyBorder="1" applyAlignment="1">
      <alignment wrapText="1"/>
    </xf>
    <xf numFmtId="0" fontId="0" fillId="0" borderId="13" xfId="0" applyBorder="1" applyAlignment="1">
      <alignment horizontal="left" indent="2"/>
    </xf>
    <xf numFmtId="0" fontId="0" fillId="0" borderId="7" xfId="0" applyBorder="1" applyAlignment="1">
      <alignment horizontal="center" vertical="center"/>
    </xf>
    <xf numFmtId="0" fontId="3" fillId="0" borderId="23" xfId="0" applyFont="1" applyBorder="1" applyAlignment="1">
      <alignment horizontal="center" vertical="center" wrapText="1"/>
    </xf>
    <xf numFmtId="0" fontId="3" fillId="0" borderId="1" xfId="0" applyFont="1" applyBorder="1" applyAlignment="1">
      <alignment horizontal="center" vertical="center" wrapText="1"/>
    </xf>
    <xf numFmtId="0" fontId="2" fillId="3" borderId="0" xfId="0" applyFont="1" applyFill="1" applyAlignment="1">
      <alignment horizontal="center" vertical="center"/>
    </xf>
    <xf numFmtId="0" fontId="0" fillId="0" borderId="25" xfId="0" applyBorder="1" applyAlignment="1">
      <alignment horizontal="center"/>
    </xf>
    <xf numFmtId="0" fontId="0" fillId="0" borderId="19" xfId="0" applyBorder="1" applyAlignment="1">
      <alignment horizontal="center"/>
    </xf>
    <xf numFmtId="0" fontId="0" fillId="0" borderId="24" xfId="0" applyBorder="1" applyAlignment="1">
      <alignment horizontal="center"/>
    </xf>
    <xf numFmtId="0" fontId="0" fillId="0" borderId="26" xfId="0" applyBorder="1" applyAlignment="1">
      <alignment horizontal="left"/>
    </xf>
    <xf numFmtId="0" fontId="0" fillId="0" borderId="27" xfId="0" applyBorder="1" applyAlignment="1">
      <alignment horizontal="left"/>
    </xf>
    <xf numFmtId="0" fontId="0" fillId="0" borderId="25" xfId="0" applyBorder="1" applyAlignment="1">
      <alignment horizontal="left"/>
    </xf>
    <xf numFmtId="0" fontId="0" fillId="0" borderId="24" xfId="0" applyBorder="1" applyAlignment="1">
      <alignment horizontal="left"/>
    </xf>
    <xf numFmtId="0" fontId="2" fillId="3" borderId="0" xfId="0" applyFont="1" applyFill="1" applyAlignment="1">
      <alignment horizontal="left"/>
    </xf>
    <xf numFmtId="0" fontId="0" fillId="6" borderId="0" xfId="0" applyFill="1" applyAlignment="1">
      <alignment horizontal="center"/>
    </xf>
    <xf numFmtId="0" fontId="0" fillId="0" borderId="0" xfId="0" applyAlignment="1">
      <alignment horizontal="center" vertical="center"/>
    </xf>
    <xf numFmtId="0" fontId="3" fillId="0" borderId="11" xfId="0" applyFont="1" applyBorder="1" applyAlignment="1">
      <alignment horizontal="center"/>
    </xf>
    <xf numFmtId="0" fontId="3" fillId="0" borderId="10" xfId="0" applyFont="1" applyBorder="1" applyAlignment="1">
      <alignment horizontal="center"/>
    </xf>
    <xf numFmtId="0" fontId="3" fillId="0" borderId="9" xfId="0" applyFont="1" applyBorder="1" applyAlignment="1">
      <alignment horizontal="center"/>
    </xf>
    <xf numFmtId="0" fontId="3" fillId="0" borderId="21" xfId="0" applyFont="1" applyBorder="1" applyAlignment="1">
      <alignment horizontal="center" wrapText="1"/>
    </xf>
    <xf numFmtId="0" fontId="3" fillId="0" borderId="21" xfId="0" applyFont="1" applyBorder="1" applyAlignment="1">
      <alignment horizontal="center" vertical="center"/>
    </xf>
  </cellXfs>
  <cellStyles count="3">
    <cellStyle name="Comma" xfId="1" builtinId="3"/>
    <cellStyle name="Normal" xfId="0" builtinId="0"/>
    <cellStyle name="Percent" xfId="2" builtinId="5"/>
  </cellStyles>
  <dxfs count="4">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Rule Proposals Issued During the First 29 Months of SEC Chairs' Tenures</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'Proposals Comparison'!$A$6</c:f>
              <c:strCache>
                <c:ptCount val="1"/>
                <c:pt idx="0">
                  <c:v>Gary Gensler</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dLbl>
              <c:idx val="8"/>
              <c:layout>
                <c:manualLayout>
                  <c:x val="-4.3382513356043262E-2"/>
                  <c:y val="-2.46900469615489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B2-40C6-B02D-879272D583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'Proposals Comparison'!$C$3:$K$3</c:f>
              <c:strCache>
                <c:ptCount val="9"/>
                <c:pt idx="1">
                  <c:v>Month 6</c:v>
                </c:pt>
                <c:pt idx="3">
                  <c:v>Month 12</c:v>
                </c:pt>
                <c:pt idx="5">
                  <c:v>Month 18</c:v>
                </c:pt>
                <c:pt idx="7">
                  <c:v>Month 24</c:v>
                </c:pt>
                <c:pt idx="8">
                  <c:v>Month 29</c:v>
                </c:pt>
              </c:strCache>
            </c:strRef>
          </c:cat>
          <c:val>
            <c:numRef>
              <c:f>'Proposals Comparison'!$C$6:$K$6</c:f>
              <c:numCache>
                <c:formatCode>General</c:formatCode>
                <c:ptCount val="9"/>
                <c:pt idx="0">
                  <c:v>0</c:v>
                </c:pt>
                <c:pt idx="1">
                  <c:v>2</c:v>
                </c:pt>
                <c:pt idx="2">
                  <c:v>14</c:v>
                </c:pt>
                <c:pt idx="3">
                  <c:v>27</c:v>
                </c:pt>
                <c:pt idx="4">
                  <c:v>34</c:v>
                </c:pt>
                <c:pt idx="5">
                  <c:v>38</c:v>
                </c:pt>
                <c:pt idx="6">
                  <c:v>46</c:v>
                </c:pt>
                <c:pt idx="7">
                  <c:v>55</c:v>
                </c:pt>
                <c:pt idx="8">
                  <c:v>61</c:v>
                </c:pt>
              </c:numCache>
            </c:numRef>
          </c:val>
          <c:smooth val="0"/>
          <c:extLst>
            <c:ext xmlns:c16="http://schemas.microsoft.com/office/drawing/2014/chart" uri="{C3380CC4-5D6E-409C-BE32-E72D297353CC}">
              <c16:uniqueId val="{00000000-01B2-40C6-B02D-879272D583CC}"/>
            </c:ext>
          </c:extLst>
        </c:ser>
        <c:ser>
          <c:idx val="1"/>
          <c:order val="1"/>
          <c:tx>
            <c:strRef>
              <c:f>'Proposals Comparison'!$A$5</c:f>
              <c:strCache>
                <c:ptCount val="1"/>
                <c:pt idx="0">
                  <c:v>Jay Clayton</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dLbl>
              <c:idx val="2"/>
              <c:layout>
                <c:manualLayout>
                  <c:x val="-2.1199606686332386E-2"/>
                  <c:y val="-2.72479841170391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B2-40C6-B02D-879272D583CC}"/>
                </c:ext>
              </c:extLst>
            </c:dLbl>
            <c:dLbl>
              <c:idx val="3"/>
              <c:layout>
                <c:manualLayout>
                  <c:x val="-2.7649950835791543E-2"/>
                  <c:y val="-1.8636576918174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1B2-40C6-B02D-879272D583CC}"/>
                </c:ext>
              </c:extLst>
            </c:dLbl>
            <c:dLbl>
              <c:idx val="4"/>
              <c:layout>
                <c:manualLayout>
                  <c:x val="-2.568338249754179E-2"/>
                  <c:y val="3.01613972087287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1B2-40C6-B02D-879272D583CC}"/>
                </c:ext>
              </c:extLst>
            </c:dLbl>
            <c:dLbl>
              <c:idx val="5"/>
              <c:layout>
                <c:manualLayout>
                  <c:x val="-2.3716814159292034E-2"/>
                  <c:y val="3.01613972087287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1B2-40C6-B02D-879272D583CC}"/>
                </c:ext>
              </c:extLst>
            </c:dLbl>
            <c:dLbl>
              <c:idx val="8"/>
              <c:layout>
                <c:manualLayout>
                  <c:x val="-3.5892853818804561E-2"/>
                  <c:y val="-3.03529602661630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1B2-40C6-B02D-879272D583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'Proposals Comparison'!$C$3:$K$3</c:f>
              <c:strCache>
                <c:ptCount val="9"/>
                <c:pt idx="1">
                  <c:v>Month 6</c:v>
                </c:pt>
                <c:pt idx="3">
                  <c:v>Month 12</c:v>
                </c:pt>
                <c:pt idx="5">
                  <c:v>Month 18</c:v>
                </c:pt>
                <c:pt idx="7">
                  <c:v>Month 24</c:v>
                </c:pt>
                <c:pt idx="8">
                  <c:v>Month 29</c:v>
                </c:pt>
              </c:strCache>
            </c:strRef>
          </c:cat>
          <c:val>
            <c:numRef>
              <c:f>'Proposals Comparison'!$C$5:$K$5</c:f>
              <c:numCache>
                <c:formatCode>General</c:formatCode>
                <c:ptCount val="9"/>
                <c:pt idx="0">
                  <c:v>0</c:v>
                </c:pt>
                <c:pt idx="1">
                  <c:v>2</c:v>
                </c:pt>
                <c:pt idx="2">
                  <c:v>3</c:v>
                </c:pt>
                <c:pt idx="3">
                  <c:v>10</c:v>
                </c:pt>
                <c:pt idx="4">
                  <c:v>13</c:v>
                </c:pt>
                <c:pt idx="5">
                  <c:v>18</c:v>
                </c:pt>
                <c:pt idx="6">
                  <c:v>23</c:v>
                </c:pt>
                <c:pt idx="7">
                  <c:v>27</c:v>
                </c:pt>
                <c:pt idx="8">
                  <c:v>33</c:v>
                </c:pt>
              </c:numCache>
            </c:numRef>
          </c:val>
          <c:smooth val="0"/>
          <c:extLst>
            <c:ext xmlns:c16="http://schemas.microsoft.com/office/drawing/2014/chart" uri="{C3380CC4-5D6E-409C-BE32-E72D297353CC}">
              <c16:uniqueId val="{00000001-01B2-40C6-B02D-879272D583CC}"/>
            </c:ext>
          </c:extLst>
        </c:ser>
        <c:ser>
          <c:idx val="2"/>
          <c:order val="2"/>
          <c:tx>
            <c:strRef>
              <c:f>'Proposals Comparison'!$A$4</c:f>
              <c:strCache>
                <c:ptCount val="1"/>
                <c:pt idx="0">
                  <c:v>Mary Jo White</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dLbls>
            <c:dLbl>
              <c:idx val="2"/>
              <c:layout>
                <c:manualLayout>
                  <c:x val="-2.5683382497541825E-2"/>
                  <c:y val="-1.8636576918174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1B2-40C6-B02D-879272D583CC}"/>
                </c:ext>
              </c:extLst>
            </c:dLbl>
            <c:dLbl>
              <c:idx val="3"/>
              <c:layout>
                <c:manualLayout>
                  <c:x val="-2.7649950835791543E-2"/>
                  <c:y val="-2.4377515050750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01B2-40C6-B02D-879272D583CC}"/>
                </c:ext>
              </c:extLst>
            </c:dLbl>
            <c:dLbl>
              <c:idx val="6"/>
              <c:layout>
                <c:manualLayout>
                  <c:x val="-2.568338249754179E-2"/>
                  <c:y val="3.87728044075938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1B2-40C6-B02D-879272D583CC}"/>
                </c:ext>
              </c:extLst>
            </c:dLbl>
            <c:dLbl>
              <c:idx val="7"/>
              <c:layout>
                <c:manualLayout>
                  <c:x val="-2.568338249754179E-2"/>
                  <c:y val="3.590233534130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1B2-40C6-B02D-879272D583CC}"/>
                </c:ext>
              </c:extLst>
            </c:dLbl>
            <c:dLbl>
              <c:idx val="8"/>
              <c:layout>
                <c:manualLayout>
                  <c:x val="-3.5742149252620155E-2"/>
                  <c:y val="2.7603514277880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1B2-40C6-B02D-879272D583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'Proposals Comparison'!$C$3:$K$3</c:f>
              <c:strCache>
                <c:ptCount val="9"/>
                <c:pt idx="1">
                  <c:v>Month 6</c:v>
                </c:pt>
                <c:pt idx="3">
                  <c:v>Month 12</c:v>
                </c:pt>
                <c:pt idx="5">
                  <c:v>Month 18</c:v>
                </c:pt>
                <c:pt idx="7">
                  <c:v>Month 24</c:v>
                </c:pt>
                <c:pt idx="8">
                  <c:v>Month 29</c:v>
                </c:pt>
              </c:strCache>
            </c:strRef>
          </c:cat>
          <c:val>
            <c:numRef>
              <c:f>'Proposals Comparison'!$C$4:$K$4</c:f>
              <c:numCache>
                <c:formatCode>General</c:formatCode>
                <c:ptCount val="9"/>
                <c:pt idx="0">
                  <c:v>0</c:v>
                </c:pt>
                <c:pt idx="1">
                  <c:v>9</c:v>
                </c:pt>
                <c:pt idx="2">
                  <c:v>10</c:v>
                </c:pt>
                <c:pt idx="3">
                  <c:v>15</c:v>
                </c:pt>
                <c:pt idx="4">
                  <c:v>16</c:v>
                </c:pt>
                <c:pt idx="5">
                  <c:v>18</c:v>
                </c:pt>
                <c:pt idx="6">
                  <c:v>19</c:v>
                </c:pt>
                <c:pt idx="7">
                  <c:v>24</c:v>
                </c:pt>
                <c:pt idx="8">
                  <c:v>31</c:v>
                </c:pt>
              </c:numCache>
            </c:numRef>
          </c:val>
          <c:smooth val="0"/>
          <c:extLst>
            <c:ext xmlns:c16="http://schemas.microsoft.com/office/drawing/2014/chart" uri="{C3380CC4-5D6E-409C-BE32-E72D297353CC}">
              <c16:uniqueId val="{00000002-01B2-40C6-B02D-879272D583CC}"/>
            </c:ext>
          </c:extLst>
        </c:ser>
        <c:dLbls>
          <c:dLblPos val="t"/>
          <c:showLegendKey val="0"/>
          <c:showVal val="1"/>
          <c:showCatName val="0"/>
          <c:showSerName val="0"/>
          <c:showPercent val="0"/>
          <c:showBubbleSize val="0"/>
        </c:dLbls>
        <c:marker val="1"/>
        <c:smooth val="0"/>
        <c:axId val="1534732383"/>
        <c:axId val="1402472495"/>
      </c:lineChart>
      <c:catAx>
        <c:axId val="153473238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402472495"/>
        <c:crosses val="autoZero"/>
        <c:auto val="0"/>
        <c:lblAlgn val="ctr"/>
        <c:lblOffset val="150"/>
        <c:tickLblSkip val="1"/>
        <c:tickMarkSkip val="1"/>
        <c:noMultiLvlLbl val="0"/>
      </c:catAx>
      <c:valAx>
        <c:axId val="1402472495"/>
        <c:scaling>
          <c:orientation val="minMax"/>
        </c:scaling>
        <c:delete val="1"/>
        <c:axPos val="l"/>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 Number of Rule Proposals Issued</a:t>
                </a:r>
              </a:p>
              <a:p>
                <a:pPr>
                  <a:defRPr/>
                </a:pPr>
                <a:r>
                  <a:rPr lang="en-US"/>
                  <a:t>(Includes Comment period re-openings)</a:t>
                </a:r>
              </a:p>
            </c:rich>
          </c:tx>
          <c:layout>
            <c:manualLayout>
              <c:xMode val="edge"/>
              <c:yMode val="edge"/>
              <c:x val="9.8328810593591061E-3"/>
              <c:y val="0.2495321824926334"/>
            </c:manualLayout>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1534732383"/>
        <c:crossesAt val="1"/>
        <c:crossBetween val="midCat"/>
      </c:valAx>
      <c:spPr>
        <a:noFill/>
        <a:ln>
          <a:solidFill>
            <a:schemeClr val="tx1">
              <a:lumMod val="15000"/>
              <a:lumOff val="85000"/>
            </a:schemeClr>
          </a:solid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a:t>Former</a:t>
            </a:r>
            <a:r>
              <a:rPr lang="en-US" sz="1100" b="1" baseline="0"/>
              <a:t> and Current SEC Rulemaking Dockets:</a:t>
            </a:r>
          </a:p>
          <a:p>
            <a:pPr>
              <a:defRPr/>
            </a:pPr>
            <a:r>
              <a:rPr lang="en-US" sz="1100" b="1" baseline="0"/>
              <a:t>New Rules that Each Chair Both Proposed and Finalized</a:t>
            </a:r>
            <a:endParaRPr lang="en-US" sz="11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'Finalizations Comparison'!$C$2</c:f>
              <c:strCache>
                <c:ptCount val="1"/>
                <c:pt idx="0">
                  <c:v>Rules Proposed and Finalized</c:v>
                </c:pt>
              </c:strCache>
            </c:strRef>
          </c:tx>
          <c:spPr>
            <a:solidFill>
              <a:schemeClr val="accent1"/>
            </a:solidFill>
            <a:ln>
              <a:noFill/>
            </a:ln>
            <a:effectLst/>
          </c:spPr>
          <c:invertIfNegative val="0"/>
          <c:dLbls>
            <c:dLbl>
              <c:idx val="0"/>
              <c:layout>
                <c:manualLayout>
                  <c:x val="-8.3333333333333332E-3"/>
                  <c:y val="-0.12837108953613807"/>
                </c:manualLayout>
              </c:layout>
              <c:tx>
                <c:rich>
                  <a:bodyPr/>
                  <a:lstStyle/>
                  <a:p>
                    <a:fld id="{C71C7FA9-7BE7-47D2-B35F-96DC99C6A8B4}" type="VALUE">
                      <a:rPr lang="en-US">
                        <a:solidFill>
                          <a:schemeClr val="tx1"/>
                        </a:solidFill>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850A-4B66-A9D9-BF830D970F37}"/>
                </c:ext>
              </c:extLst>
            </c:dLbl>
            <c:dLbl>
              <c:idx val="1"/>
              <c:layout>
                <c:manualLayout>
                  <c:x val="-2.7777777777778798E-3"/>
                  <c:y val="-0.20370370370370378"/>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0A-4B66-A9D9-BF830D970F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'Finalizations Comparison'!$B$4:$B$6</c:f>
              <c:strCache>
                <c:ptCount val="3"/>
                <c:pt idx="0">
                  <c:v>White (full tenure)</c:v>
                </c:pt>
                <c:pt idx="1">
                  <c:v>Clayton (full tenure)</c:v>
                </c:pt>
                <c:pt idx="2">
                  <c:v>Gensler (to date + projected)</c:v>
                </c:pt>
              </c:strCache>
            </c:strRef>
          </c:cat>
          <c:val>
            <c:numRef>
              <c:f>'Finalizations Comparison'!$C$4:$C$6</c:f>
              <c:numCache>
                <c:formatCode>General</c:formatCode>
                <c:ptCount val="3"/>
                <c:pt idx="0">
                  <c:v>22</c:v>
                </c:pt>
                <c:pt idx="1">
                  <c:v>43</c:v>
                </c:pt>
                <c:pt idx="2">
                  <c:v>16</c:v>
                </c:pt>
              </c:numCache>
            </c:numRef>
          </c:val>
          <c:extLst>
            <c:ext xmlns:c16="http://schemas.microsoft.com/office/drawing/2014/chart" uri="{C3380CC4-5D6E-409C-BE32-E72D297353CC}">
              <c16:uniqueId val="{00000002-850A-4B66-A9D9-BF830D970F37}"/>
            </c:ext>
          </c:extLst>
        </c:ser>
        <c:ser>
          <c:idx val="1"/>
          <c:order val="1"/>
          <c:tx>
            <c:strRef>
              <c:f>'Finalizations Comparison'!$D$2:$D$3</c:f>
              <c:strCache>
                <c:ptCount val="2"/>
                <c:pt idx="0">
                  <c:v>Remaining Rules to be Proposed and/or Finalized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'Finalizations Comparison'!$B$4:$B$6</c:f>
              <c:strCache>
                <c:ptCount val="3"/>
                <c:pt idx="0">
                  <c:v>White (full tenure)</c:v>
                </c:pt>
                <c:pt idx="1">
                  <c:v>Clayton (full tenure)</c:v>
                </c:pt>
                <c:pt idx="2">
                  <c:v>Gensler (to date + projected)</c:v>
                </c:pt>
              </c:strCache>
            </c:strRef>
          </c:cat>
          <c:val>
            <c:numRef>
              <c:f>'Finalizations Comparison'!$D$4:$D$6</c:f>
              <c:numCache>
                <c:formatCode>General</c:formatCode>
                <c:ptCount val="3"/>
                <c:pt idx="2">
                  <c:v>47</c:v>
                </c:pt>
              </c:numCache>
            </c:numRef>
          </c:val>
          <c:extLst>
            <c:ext xmlns:c16="http://schemas.microsoft.com/office/drawing/2014/chart" uri="{C3380CC4-5D6E-409C-BE32-E72D297353CC}">
              <c16:uniqueId val="{00000003-850A-4B66-A9D9-BF830D970F37}"/>
            </c:ext>
          </c:extLst>
        </c:ser>
        <c:dLbls>
          <c:showLegendKey val="0"/>
          <c:showVal val="0"/>
          <c:showCatName val="0"/>
          <c:showSerName val="0"/>
          <c:showPercent val="0"/>
          <c:showBubbleSize val="0"/>
        </c:dLbls>
        <c:gapWidth val="150"/>
        <c:overlap val="100"/>
        <c:axId val="1739259552"/>
        <c:axId val="1270629120"/>
      </c:barChart>
      <c:catAx>
        <c:axId val="1739259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70629120"/>
        <c:crosses val="autoZero"/>
        <c:auto val="1"/>
        <c:lblAlgn val="ctr"/>
        <c:lblOffset val="100"/>
        <c:noMultiLvlLbl val="0"/>
      </c:catAx>
      <c:valAx>
        <c:axId val="12706291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9259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542925</xdr:colOff>
      <xdr:row>7</xdr:row>
      <xdr:rowOff>4760</xdr:rowOff>
    </xdr:from>
    <xdr:to>
      <xdr:col>13</xdr:col>
      <xdr:colOff>600075</xdr:colOff>
      <xdr:row>30</xdr:row>
      <xdr:rowOff>171449</xdr:rowOff>
    </xdr:to>
    <xdr:graphicFrame macro="">
      <xdr:nvGraphicFramePr>
        <xdr:cNvPr id="2" name="Chart 1">
          <a:extLst>
            <a:ext uri="{FF2B5EF4-FFF2-40B4-BE49-F238E27FC236}">
              <a16:creationId xmlns:a16="http://schemas.microsoft.com/office/drawing/2014/main" id="{C97BC3C4-BE57-73D5-CA39-247D6FB2F4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212725</xdr:colOff>
      <xdr:row>1</xdr:row>
      <xdr:rowOff>88899</xdr:rowOff>
    </xdr:from>
    <xdr:to>
      <xdr:col>12</xdr:col>
      <xdr:colOff>517525</xdr:colOff>
      <xdr:row>17</xdr:row>
      <xdr:rowOff>95250</xdr:rowOff>
    </xdr:to>
    <xdr:graphicFrame macro="">
      <xdr:nvGraphicFramePr>
        <xdr:cNvPr id="2" name="Chart 1">
          <a:extLst>
            <a:ext uri="{FF2B5EF4-FFF2-40B4-BE49-F238E27FC236}">
              <a16:creationId xmlns:a16="http://schemas.microsoft.com/office/drawing/2014/main" id="{546EA531-7A00-4D33-A300-2AA8925C02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4</xdr:row>
      <xdr:rowOff>107949</xdr:rowOff>
    </xdr:from>
    <xdr:to>
      <xdr:col>11</xdr:col>
      <xdr:colOff>514350</xdr:colOff>
      <xdr:row>5</xdr:row>
      <xdr:rowOff>161925</xdr:rowOff>
    </xdr:to>
    <xdr:sp macro="" textlink="">
      <xdr:nvSpPr>
        <xdr:cNvPr id="3" name="TextBox 2">
          <a:extLst>
            <a:ext uri="{FF2B5EF4-FFF2-40B4-BE49-F238E27FC236}">
              <a16:creationId xmlns:a16="http://schemas.microsoft.com/office/drawing/2014/main" id="{FFFF9E36-C6FF-4060-A590-CE76329EEB61}"/>
            </a:ext>
          </a:extLst>
        </xdr:cNvPr>
        <xdr:cNvSpPr txBox="1"/>
      </xdr:nvSpPr>
      <xdr:spPr>
        <a:xfrm>
          <a:off x="9286875" y="869949"/>
          <a:ext cx="352425" cy="244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63</a:t>
          </a:r>
        </a:p>
      </xdr:txBody>
    </xdr:sp>
    <xdr:clientData/>
  </xdr:twoCellAnchor>
</xdr:wsDr>
</file>

<file path=xl/theme/theme1.xml><?xml version="1.0" encoding="utf-8"?>
<a:theme xmlns:a="http://schemas.openxmlformats.org/drawingml/2006/main" name="SIFMA Template 2023">
  <a:themeElements>
    <a:clrScheme name="Custom 5">
      <a:dk1>
        <a:sysClr val="windowText" lastClr="000000"/>
      </a:dk1>
      <a:lt1>
        <a:sysClr val="window" lastClr="FFFFFF"/>
      </a:lt1>
      <a:dk2>
        <a:srgbClr val="71953E"/>
      </a:dk2>
      <a:lt2>
        <a:srgbClr val="94B5E1"/>
      </a:lt2>
      <a:accent1>
        <a:srgbClr val="71953E"/>
      </a:accent1>
      <a:accent2>
        <a:srgbClr val="AEC876"/>
      </a:accent2>
      <a:accent3>
        <a:srgbClr val="94B5E1"/>
      </a:accent3>
      <a:accent4>
        <a:srgbClr val="5F6C7D"/>
      </a:accent4>
      <a:accent5>
        <a:srgbClr val="A3A6B1"/>
      </a:accent5>
      <a:accent6>
        <a:srgbClr val="50B2CE"/>
      </a:accent6>
      <a:hlink>
        <a:srgbClr val="50B2CE"/>
      </a:hlink>
      <a:folHlink>
        <a:srgbClr val="AEC87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6350">
          <a:noFill/>
        </a:ln>
        <a:effectLst/>
      </a:spPr>
      <a:bodyPr rot="0" spcFirstLastPara="0" vertOverflow="overflow" horzOverflow="overflow" vert="horz" wrap="square" lIns="0" tIns="0" rIns="0" bIns="0" numCol="1" spcCol="0" rtlCol="0" fromWordArt="0" anchor="b" anchorCtr="0" forceAA="0" compatLnSpc="1">
        <a:prstTxWarp prst="textNoShape">
          <a:avLst/>
        </a:prstTxWarp>
        <a:spAutoFit/>
      </a:bodyPr>
      <a:lstStyle/>
      <a:style>
        <a:lnRef idx="0">
          <a:schemeClr val="accent1"/>
        </a:lnRef>
        <a:fillRef idx="0">
          <a:schemeClr val="accent1"/>
        </a:fillRef>
        <a:effectRef idx="0">
          <a:schemeClr val="accent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53AFD-01C4-4C86-9286-2CE39C75007B}">
  <dimension ref="A1:O94"/>
  <sheetViews>
    <sheetView tabSelected="1" zoomScale="75" zoomScaleNormal="75" workbookViewId="0"/>
  </sheetViews>
  <sheetFormatPr defaultRowHeight="15" x14ac:dyDescent="0.2"/>
  <cols>
    <col min="1" max="1" width="9" style="25"/>
    <col min="2" max="2" width="115.375" customWidth="1"/>
    <col min="3" max="3" width="16.25" customWidth="1"/>
    <col min="4" max="4" width="13.375" customWidth="1"/>
    <col min="5" max="5" width="17.25" customWidth="1"/>
    <col min="6" max="6" width="35.75" customWidth="1"/>
    <col min="7" max="7" width="22.875" customWidth="1"/>
    <col min="8" max="8" width="28.25" style="8" customWidth="1"/>
    <col min="9" max="9" width="39.875" customWidth="1"/>
    <col min="10" max="10" width="27" customWidth="1"/>
    <col min="11" max="11" width="10.625" customWidth="1"/>
    <col min="12" max="12" width="22.375" customWidth="1"/>
  </cols>
  <sheetData>
    <row r="1" spans="1:13" x14ac:dyDescent="0.25">
      <c r="A1" s="124" t="s">
        <v>387</v>
      </c>
      <c r="B1" s="125"/>
    </row>
    <row r="2" spans="1:13" ht="14.25" x14ac:dyDescent="0.2">
      <c r="A2" s="123" t="s">
        <v>388</v>
      </c>
      <c r="F2" s="137" t="s">
        <v>370</v>
      </c>
      <c r="G2" s="138"/>
      <c r="H2" s="138"/>
      <c r="I2" s="139"/>
    </row>
    <row r="3" spans="1:13" ht="14.25" x14ac:dyDescent="0.2">
      <c r="A3" s="123" t="s">
        <v>389</v>
      </c>
      <c r="F3" s="114"/>
      <c r="G3" s="140" t="s">
        <v>371</v>
      </c>
      <c r="H3" s="141"/>
      <c r="I3" s="115" t="s">
        <v>386</v>
      </c>
    </row>
    <row r="4" spans="1:13" ht="14.25" x14ac:dyDescent="0.2">
      <c r="F4" s="116"/>
      <c r="G4" s="140" t="s">
        <v>392</v>
      </c>
      <c r="H4" s="141"/>
      <c r="I4" s="115" t="s">
        <v>390</v>
      </c>
    </row>
    <row r="5" spans="1:13" ht="14.25" x14ac:dyDescent="0.2">
      <c r="F5" s="117"/>
      <c r="G5" s="142" t="s">
        <v>391</v>
      </c>
      <c r="H5" s="143"/>
      <c r="I5" s="115" t="s">
        <v>390</v>
      </c>
    </row>
    <row r="7" spans="1:13" ht="17.25" customHeight="1" x14ac:dyDescent="0.25">
      <c r="B7" s="2" t="s">
        <v>337</v>
      </c>
      <c r="C7" s="2"/>
      <c r="D7" s="2"/>
      <c r="E7" s="2"/>
      <c r="F7" s="2"/>
      <c r="G7" s="2"/>
      <c r="H7" s="93"/>
      <c r="I7" s="2"/>
      <c r="J7" s="71"/>
      <c r="K7" s="3"/>
    </row>
    <row r="8" spans="1:13" ht="27" customHeight="1" x14ac:dyDescent="0.25">
      <c r="A8" s="136">
        <v>2021</v>
      </c>
      <c r="B8" s="126"/>
      <c r="C8" s="134" t="s">
        <v>5</v>
      </c>
      <c r="D8" s="134" t="s">
        <v>6</v>
      </c>
      <c r="E8" s="134" t="s">
        <v>7</v>
      </c>
      <c r="F8" s="134" t="s">
        <v>8</v>
      </c>
      <c r="G8" s="134" t="s">
        <v>9</v>
      </c>
      <c r="H8" s="134" t="s">
        <v>10</v>
      </c>
      <c r="I8" s="134" t="s">
        <v>383</v>
      </c>
      <c r="J8" s="134" t="s">
        <v>393</v>
      </c>
      <c r="K8" s="134" t="s">
        <v>11</v>
      </c>
      <c r="L8" s="134" t="s">
        <v>343</v>
      </c>
      <c r="M8" s="134" t="s">
        <v>384</v>
      </c>
    </row>
    <row r="9" spans="1:13" x14ac:dyDescent="0.25">
      <c r="A9" s="136"/>
      <c r="B9" s="54"/>
      <c r="C9" s="135"/>
      <c r="D9" s="135"/>
      <c r="E9" s="135"/>
      <c r="F9" s="135"/>
      <c r="G9" s="135"/>
      <c r="H9" s="135"/>
      <c r="I9" s="135"/>
      <c r="J9" s="135"/>
      <c r="K9" s="135"/>
      <c r="L9" s="135"/>
      <c r="M9" s="135"/>
    </row>
    <row r="10" spans="1:13" ht="15.75" customHeight="1" thickBot="1" x14ac:dyDescent="0.3">
      <c r="A10" s="83" t="s">
        <v>342</v>
      </c>
      <c r="B10" s="82" t="s">
        <v>339</v>
      </c>
      <c r="C10" s="6"/>
      <c r="D10" s="6"/>
      <c r="E10" s="7"/>
      <c r="F10" s="7"/>
      <c r="G10" s="7"/>
      <c r="H10" s="94"/>
      <c r="I10" s="6"/>
      <c r="J10" s="6"/>
      <c r="K10" s="6"/>
      <c r="L10" s="6"/>
    </row>
    <row r="11" spans="1:13" ht="29.25" thickTop="1" x14ac:dyDescent="0.2">
      <c r="A11" s="84">
        <v>1</v>
      </c>
      <c r="B11" s="4" t="s">
        <v>226</v>
      </c>
      <c r="C11" s="25">
        <v>174</v>
      </c>
      <c r="D11" s="25">
        <v>95</v>
      </c>
      <c r="E11" s="26">
        <v>44468</v>
      </c>
      <c r="F11" s="26">
        <v>44484</v>
      </c>
      <c r="G11" s="26">
        <v>44544</v>
      </c>
      <c r="H11" s="98">
        <v>44867</v>
      </c>
      <c r="I11">
        <f>G11-F11</f>
        <v>60</v>
      </c>
      <c r="J11" s="36">
        <f>G11-E11</f>
        <v>76</v>
      </c>
      <c r="K11" s="25" t="s">
        <v>224</v>
      </c>
      <c r="L11" s="4" t="s">
        <v>225</v>
      </c>
    </row>
    <row r="12" spans="1:13" ht="14.25" x14ac:dyDescent="0.2">
      <c r="A12" s="84">
        <v>2</v>
      </c>
      <c r="B12" s="4" t="s">
        <v>227</v>
      </c>
      <c r="C12" s="25">
        <v>198</v>
      </c>
      <c r="D12" s="25">
        <v>115</v>
      </c>
      <c r="E12" s="26">
        <v>44483</v>
      </c>
      <c r="F12" s="26">
        <v>44490</v>
      </c>
      <c r="G12" s="26">
        <v>44522</v>
      </c>
      <c r="H12" s="95" t="s">
        <v>336</v>
      </c>
      <c r="I12">
        <f t="shared" ref="I12" si="0">G12-F12</f>
        <v>32</v>
      </c>
      <c r="J12" s="37">
        <f>G12-E12</f>
        <v>39</v>
      </c>
      <c r="K12" s="25" t="s">
        <v>64</v>
      </c>
      <c r="L12" s="4" t="s">
        <v>223</v>
      </c>
      <c r="M12" t="s">
        <v>367</v>
      </c>
    </row>
    <row r="13" spans="1:13" ht="28.5" x14ac:dyDescent="0.2">
      <c r="A13" s="84">
        <v>3</v>
      </c>
      <c r="B13" s="4" t="s">
        <v>229</v>
      </c>
      <c r="C13" s="25">
        <v>107</v>
      </c>
      <c r="D13" s="25">
        <v>34</v>
      </c>
      <c r="E13" s="26">
        <v>44504</v>
      </c>
      <c r="F13" s="26">
        <v>44519</v>
      </c>
      <c r="G13" s="26">
        <v>44550</v>
      </c>
      <c r="H13" s="98">
        <v>44735</v>
      </c>
      <c r="I13">
        <f>G13-F13</f>
        <v>31</v>
      </c>
      <c r="J13" s="37">
        <f>G13-E13</f>
        <v>46</v>
      </c>
      <c r="K13" s="25" t="s">
        <v>228</v>
      </c>
      <c r="L13" s="4" t="s">
        <v>225</v>
      </c>
    </row>
    <row r="14" spans="1:13" ht="14.25" x14ac:dyDescent="0.2">
      <c r="A14" s="84">
        <v>4</v>
      </c>
      <c r="B14" t="s">
        <v>231</v>
      </c>
      <c r="C14" s="25">
        <v>74</v>
      </c>
      <c r="D14" s="25">
        <v>18</v>
      </c>
      <c r="E14" s="26">
        <v>44504</v>
      </c>
      <c r="F14" s="26">
        <v>44522</v>
      </c>
      <c r="G14" s="26">
        <v>44552</v>
      </c>
      <c r="H14" s="98">
        <v>44714</v>
      </c>
      <c r="I14">
        <f>G14-F14</f>
        <v>30</v>
      </c>
      <c r="J14" s="37">
        <f>G14-E14</f>
        <v>48</v>
      </c>
      <c r="K14" s="25" t="s">
        <v>230</v>
      </c>
      <c r="L14" s="4" t="s">
        <v>223</v>
      </c>
    </row>
    <row r="15" spans="1:13" ht="14.25" x14ac:dyDescent="0.2">
      <c r="A15" s="84">
        <v>5</v>
      </c>
      <c r="B15" t="s">
        <v>233</v>
      </c>
      <c r="C15" s="25">
        <v>71</v>
      </c>
      <c r="D15" s="25">
        <v>14</v>
      </c>
      <c r="E15" s="26">
        <v>44517</v>
      </c>
      <c r="F15" s="26">
        <v>44526</v>
      </c>
      <c r="G15" s="26">
        <v>44557</v>
      </c>
      <c r="H15" s="98">
        <v>44755</v>
      </c>
      <c r="I15">
        <f t="shared" ref="I15:I20" si="1">G15-F15</f>
        <v>31</v>
      </c>
      <c r="J15" s="37">
        <f t="shared" ref="J15:J20" si="2">G15-E15</f>
        <v>40</v>
      </c>
      <c r="K15" s="25" t="s">
        <v>232</v>
      </c>
      <c r="L15" s="4" t="s">
        <v>223</v>
      </c>
    </row>
    <row r="16" spans="1:13" ht="14.25" x14ac:dyDescent="0.2">
      <c r="A16" s="84">
        <v>6</v>
      </c>
      <c r="B16" t="s">
        <v>236</v>
      </c>
      <c r="C16" s="25">
        <v>184</v>
      </c>
      <c r="D16" s="25">
        <v>97</v>
      </c>
      <c r="E16" s="26">
        <v>44518</v>
      </c>
      <c r="F16" s="26">
        <v>44538</v>
      </c>
      <c r="G16" s="26">
        <v>44568</v>
      </c>
      <c r="H16" s="95" t="s">
        <v>336</v>
      </c>
      <c r="I16">
        <f t="shared" si="1"/>
        <v>30</v>
      </c>
      <c r="J16" s="37">
        <f t="shared" si="2"/>
        <v>50</v>
      </c>
      <c r="K16" s="25" t="s">
        <v>234</v>
      </c>
      <c r="L16" s="4" t="s">
        <v>235</v>
      </c>
    </row>
    <row r="17" spans="1:14" ht="14.25" x14ac:dyDescent="0.2">
      <c r="A17" s="84">
        <v>7</v>
      </c>
      <c r="B17" s="4" t="s">
        <v>238</v>
      </c>
      <c r="C17" s="25">
        <v>108</v>
      </c>
      <c r="D17" s="25">
        <v>20</v>
      </c>
      <c r="E17" s="26">
        <v>44518</v>
      </c>
      <c r="F17" s="26">
        <v>44531</v>
      </c>
      <c r="G17" s="26">
        <v>44564</v>
      </c>
      <c r="H17" s="98">
        <v>44846</v>
      </c>
      <c r="I17">
        <f t="shared" si="1"/>
        <v>33</v>
      </c>
      <c r="J17" s="37">
        <f t="shared" si="2"/>
        <v>46</v>
      </c>
      <c r="K17" s="25" t="s">
        <v>237</v>
      </c>
      <c r="L17" s="4" t="s">
        <v>235</v>
      </c>
    </row>
    <row r="18" spans="1:14" ht="30.75" customHeight="1" x14ac:dyDescent="0.2">
      <c r="A18" s="84">
        <v>8</v>
      </c>
      <c r="B18" t="s">
        <v>240</v>
      </c>
      <c r="C18" s="25">
        <v>102</v>
      </c>
      <c r="D18" s="25">
        <v>40</v>
      </c>
      <c r="E18" s="26">
        <v>44545</v>
      </c>
      <c r="F18" s="26">
        <v>44607</v>
      </c>
      <c r="G18" s="26">
        <v>44652</v>
      </c>
      <c r="H18" s="98">
        <v>45049</v>
      </c>
      <c r="I18">
        <f t="shared" si="1"/>
        <v>45</v>
      </c>
      <c r="J18" s="37">
        <f t="shared" si="2"/>
        <v>107</v>
      </c>
      <c r="K18" s="25" t="s">
        <v>239</v>
      </c>
      <c r="L18" s="4" t="s">
        <v>225</v>
      </c>
    </row>
    <row r="19" spans="1:14" ht="14.25" x14ac:dyDescent="0.2">
      <c r="A19" s="84">
        <v>9</v>
      </c>
      <c r="B19" t="s">
        <v>242</v>
      </c>
      <c r="C19" s="25">
        <v>325</v>
      </c>
      <c r="D19" s="25">
        <v>155</v>
      </c>
      <c r="E19" s="26">
        <v>44545</v>
      </c>
      <c r="F19" s="26">
        <v>44600</v>
      </c>
      <c r="G19" s="26">
        <v>44662</v>
      </c>
      <c r="H19" s="98">
        <v>45119</v>
      </c>
      <c r="I19">
        <f t="shared" si="1"/>
        <v>62</v>
      </c>
      <c r="J19" s="37">
        <f t="shared" si="2"/>
        <v>117</v>
      </c>
      <c r="K19" s="25" t="s">
        <v>241</v>
      </c>
      <c r="L19" s="4" t="s">
        <v>225</v>
      </c>
    </row>
    <row r="20" spans="1:14" ht="28.5" x14ac:dyDescent="0.2">
      <c r="A20" s="85">
        <v>10</v>
      </c>
      <c r="B20" s="10" t="s">
        <v>244</v>
      </c>
      <c r="C20" s="34">
        <v>197</v>
      </c>
      <c r="D20" s="34">
        <v>35</v>
      </c>
      <c r="E20" s="68">
        <v>44545</v>
      </c>
      <c r="F20" s="68">
        <v>44596</v>
      </c>
      <c r="G20" s="68">
        <v>44641</v>
      </c>
      <c r="H20" s="99">
        <v>45084</v>
      </c>
      <c r="I20" s="1">
        <f t="shared" si="1"/>
        <v>45</v>
      </c>
      <c r="J20" s="38">
        <f t="shared" si="2"/>
        <v>96</v>
      </c>
      <c r="K20" s="25" t="s">
        <v>243</v>
      </c>
      <c r="L20" s="4" t="s">
        <v>235</v>
      </c>
    </row>
    <row r="21" spans="1:14" x14ac:dyDescent="0.25">
      <c r="B21" s="14" t="s">
        <v>31</v>
      </c>
      <c r="C21">
        <f>SUM(C11:C20)</f>
        <v>1540</v>
      </c>
      <c r="D21">
        <f>SUM(D11:D20)</f>
        <v>623</v>
      </c>
      <c r="G21" s="14"/>
      <c r="H21" s="14" t="s">
        <v>32</v>
      </c>
      <c r="I21" s="13">
        <f>AVERAGE(I11:I20)</f>
        <v>39.9</v>
      </c>
      <c r="J21" s="39">
        <f>AVERAGE(J11:J20)</f>
        <v>66.5</v>
      </c>
      <c r="L21" s="4"/>
    </row>
    <row r="22" spans="1:14" x14ac:dyDescent="0.25">
      <c r="A22" s="144">
        <v>2022</v>
      </c>
      <c r="B22" s="144"/>
      <c r="J22" s="37"/>
      <c r="L22" s="4"/>
    </row>
    <row r="23" spans="1:14" ht="14.25" x14ac:dyDescent="0.2">
      <c r="A23" s="84">
        <v>11</v>
      </c>
      <c r="B23" s="4" t="s">
        <v>246</v>
      </c>
      <c r="C23" s="25">
        <v>149</v>
      </c>
      <c r="D23" s="25">
        <v>77</v>
      </c>
      <c r="E23" s="26">
        <v>44574</v>
      </c>
      <c r="F23" s="26">
        <v>44607</v>
      </c>
      <c r="G23" s="26">
        <v>44652</v>
      </c>
      <c r="H23" s="98">
        <v>44909</v>
      </c>
      <c r="I23">
        <f t="shared" ref="I23:I57" si="3">G23-F23</f>
        <v>45</v>
      </c>
      <c r="J23" s="37">
        <f t="shared" ref="J23:J57" si="4">G23-E23</f>
        <v>78</v>
      </c>
      <c r="K23" s="25" t="s">
        <v>245</v>
      </c>
      <c r="L23" s="4" t="s">
        <v>223</v>
      </c>
      <c r="N23" s="4"/>
    </row>
    <row r="24" spans="1:14" ht="28.5" x14ac:dyDescent="0.2">
      <c r="A24" s="84">
        <v>12</v>
      </c>
      <c r="B24" s="4" t="s">
        <v>248</v>
      </c>
      <c r="C24" s="25">
        <v>236</v>
      </c>
      <c r="D24" s="25">
        <v>120</v>
      </c>
      <c r="E24" s="26">
        <v>44587</v>
      </c>
      <c r="F24" s="26">
        <v>44609</v>
      </c>
      <c r="G24" s="26">
        <v>44641</v>
      </c>
      <c r="H24" s="98">
        <v>45049</v>
      </c>
      <c r="I24">
        <f t="shared" si="3"/>
        <v>32</v>
      </c>
      <c r="J24" s="37">
        <f t="shared" si="4"/>
        <v>54</v>
      </c>
      <c r="K24" s="25" t="s">
        <v>247</v>
      </c>
      <c r="L24" s="4" t="s">
        <v>225</v>
      </c>
    </row>
    <row r="25" spans="1:14" ht="28.5" x14ac:dyDescent="0.2">
      <c r="A25" s="84">
        <v>13</v>
      </c>
      <c r="B25" s="4" t="s">
        <v>249</v>
      </c>
      <c r="C25" s="25">
        <v>591</v>
      </c>
      <c r="D25" s="25">
        <v>224</v>
      </c>
      <c r="E25" s="26">
        <v>44587</v>
      </c>
      <c r="F25" s="26">
        <v>44638</v>
      </c>
      <c r="G25" s="26">
        <v>44669</v>
      </c>
      <c r="H25" s="95" t="s">
        <v>336</v>
      </c>
      <c r="I25">
        <f t="shared" si="3"/>
        <v>31</v>
      </c>
      <c r="J25" s="37">
        <f t="shared" si="4"/>
        <v>82</v>
      </c>
      <c r="K25" s="25" t="s">
        <v>216</v>
      </c>
      <c r="L25" s="4" t="s">
        <v>235</v>
      </c>
    </row>
    <row r="26" spans="1:14" ht="14.25" x14ac:dyDescent="0.2">
      <c r="A26" s="84">
        <v>14</v>
      </c>
      <c r="B26" t="s">
        <v>250</v>
      </c>
      <c r="C26" s="25">
        <v>137</v>
      </c>
      <c r="D26" s="25">
        <v>54</v>
      </c>
      <c r="E26" s="26">
        <v>44588</v>
      </c>
      <c r="F26" s="26">
        <v>44594</v>
      </c>
      <c r="G26" s="26">
        <v>44624</v>
      </c>
      <c r="H26" s="98">
        <v>44798</v>
      </c>
      <c r="I26">
        <f t="shared" si="3"/>
        <v>30</v>
      </c>
      <c r="J26" s="37">
        <f t="shared" si="4"/>
        <v>36</v>
      </c>
      <c r="K26" s="25" t="s">
        <v>58</v>
      </c>
      <c r="L26" s="4" t="s">
        <v>223</v>
      </c>
      <c r="M26" t="s">
        <v>367</v>
      </c>
    </row>
    <row r="27" spans="1:14" ht="14.25" x14ac:dyDescent="0.2">
      <c r="A27" s="84">
        <v>15</v>
      </c>
      <c r="B27" s="4" t="s">
        <v>252</v>
      </c>
      <c r="C27" s="25">
        <v>342</v>
      </c>
      <c r="D27" s="25">
        <v>901</v>
      </c>
      <c r="E27" s="26">
        <v>44601</v>
      </c>
      <c r="F27" s="26">
        <v>44644</v>
      </c>
      <c r="G27" s="26">
        <v>44676</v>
      </c>
      <c r="H27" s="95" t="s">
        <v>336</v>
      </c>
      <c r="I27">
        <f t="shared" si="3"/>
        <v>32</v>
      </c>
      <c r="J27" s="37">
        <f t="shared" si="4"/>
        <v>75</v>
      </c>
      <c r="K27" s="25" t="s">
        <v>251</v>
      </c>
      <c r="L27" s="4" t="s">
        <v>225</v>
      </c>
    </row>
    <row r="28" spans="1:14" ht="14.25" x14ac:dyDescent="0.2">
      <c r="A28" s="84">
        <v>16</v>
      </c>
      <c r="B28" s="4" t="s">
        <v>254</v>
      </c>
      <c r="C28" s="25">
        <v>224</v>
      </c>
      <c r="D28" s="25">
        <v>47</v>
      </c>
      <c r="E28" s="26">
        <v>44601</v>
      </c>
      <c r="F28" s="32">
        <v>44629</v>
      </c>
      <c r="G28" s="32">
        <v>44662</v>
      </c>
      <c r="H28" s="95" t="s">
        <v>336</v>
      </c>
      <c r="I28">
        <f t="shared" si="3"/>
        <v>33</v>
      </c>
      <c r="J28" s="37">
        <f t="shared" si="4"/>
        <v>61</v>
      </c>
      <c r="K28" s="25" t="s">
        <v>253</v>
      </c>
      <c r="L28" s="4" t="s">
        <v>225</v>
      </c>
    </row>
    <row r="29" spans="1:14" ht="14.25" x14ac:dyDescent="0.2">
      <c r="A29" s="84">
        <v>17</v>
      </c>
      <c r="B29" t="s">
        <v>256</v>
      </c>
      <c r="C29" s="27">
        <v>247</v>
      </c>
      <c r="D29" s="25">
        <v>158</v>
      </c>
      <c r="E29" s="26">
        <v>44601</v>
      </c>
      <c r="F29" s="32">
        <v>44616</v>
      </c>
      <c r="G29" s="32">
        <v>44662</v>
      </c>
      <c r="H29" s="98">
        <v>44972</v>
      </c>
      <c r="I29">
        <f t="shared" si="3"/>
        <v>46</v>
      </c>
      <c r="J29" s="37">
        <f t="shared" si="4"/>
        <v>61</v>
      </c>
      <c r="K29" s="25" t="s">
        <v>255</v>
      </c>
      <c r="L29" s="4" t="s">
        <v>235</v>
      </c>
    </row>
    <row r="30" spans="1:14" ht="14.25" x14ac:dyDescent="0.2">
      <c r="A30" s="84">
        <v>18</v>
      </c>
      <c r="B30" t="s">
        <v>258</v>
      </c>
      <c r="C30" s="27">
        <v>183</v>
      </c>
      <c r="D30" s="25">
        <v>101</v>
      </c>
      <c r="E30" s="32">
        <v>44602</v>
      </c>
      <c r="F30" s="32">
        <v>44630</v>
      </c>
      <c r="G30" s="32">
        <v>44662</v>
      </c>
      <c r="H30" s="95" t="s">
        <v>336</v>
      </c>
      <c r="I30">
        <f t="shared" si="3"/>
        <v>32</v>
      </c>
      <c r="J30" s="37">
        <f t="shared" si="4"/>
        <v>60</v>
      </c>
      <c r="K30" s="25" t="s">
        <v>257</v>
      </c>
      <c r="L30" s="4" t="s">
        <v>223</v>
      </c>
    </row>
    <row r="31" spans="1:14" ht="14.25" x14ac:dyDescent="0.2">
      <c r="A31" s="84">
        <v>19</v>
      </c>
      <c r="B31" t="s">
        <v>261</v>
      </c>
      <c r="C31" s="27">
        <v>58</v>
      </c>
      <c r="D31" s="25">
        <v>15</v>
      </c>
      <c r="E31" s="32">
        <v>44602</v>
      </c>
      <c r="F31" s="26">
        <v>44610</v>
      </c>
      <c r="G31" s="32">
        <v>44662</v>
      </c>
      <c r="H31" s="100">
        <v>44776</v>
      </c>
      <c r="I31">
        <f t="shared" si="3"/>
        <v>52</v>
      </c>
      <c r="J31" s="37">
        <f t="shared" si="4"/>
        <v>60</v>
      </c>
      <c r="K31" s="25" t="s">
        <v>259</v>
      </c>
      <c r="L31" s="4" t="s">
        <v>260</v>
      </c>
    </row>
    <row r="32" spans="1:14" ht="42.75" x14ac:dyDescent="0.2">
      <c r="A32" s="84">
        <v>20</v>
      </c>
      <c r="B32" s="4" t="s">
        <v>263</v>
      </c>
      <c r="C32" s="27">
        <v>205</v>
      </c>
      <c r="D32" s="25">
        <v>48</v>
      </c>
      <c r="E32" s="32">
        <v>44617</v>
      </c>
      <c r="F32" s="32">
        <v>44636</v>
      </c>
      <c r="G32" s="32">
        <v>44677</v>
      </c>
      <c r="H32" s="95" t="s">
        <v>336</v>
      </c>
      <c r="I32">
        <f t="shared" si="3"/>
        <v>41</v>
      </c>
      <c r="J32" s="37">
        <f t="shared" si="4"/>
        <v>60</v>
      </c>
      <c r="K32" s="25" t="s">
        <v>262</v>
      </c>
      <c r="L32" s="4" t="s">
        <v>235</v>
      </c>
    </row>
    <row r="33" spans="1:15" ht="14.25" x14ac:dyDescent="0.2">
      <c r="A33" s="84">
        <v>21</v>
      </c>
      <c r="B33" t="s">
        <v>264</v>
      </c>
      <c r="C33" s="27">
        <v>184</v>
      </c>
      <c r="D33" s="25">
        <v>97</v>
      </c>
      <c r="E33" s="32">
        <v>44617</v>
      </c>
      <c r="F33" s="32">
        <v>44622</v>
      </c>
      <c r="G33" s="32">
        <v>44652</v>
      </c>
      <c r="H33" s="95" t="s">
        <v>336</v>
      </c>
      <c r="I33">
        <f t="shared" si="3"/>
        <v>30</v>
      </c>
      <c r="J33" s="37">
        <f t="shared" si="4"/>
        <v>35</v>
      </c>
      <c r="K33" s="25" t="s">
        <v>234</v>
      </c>
      <c r="L33" s="4" t="s">
        <v>235</v>
      </c>
    </row>
    <row r="34" spans="1:15" ht="14.25" x14ac:dyDescent="0.2">
      <c r="A34" s="84">
        <v>22</v>
      </c>
      <c r="B34" t="s">
        <v>266</v>
      </c>
      <c r="C34" s="27">
        <v>129</v>
      </c>
      <c r="D34" s="25">
        <v>51</v>
      </c>
      <c r="E34" s="32">
        <v>44629</v>
      </c>
      <c r="F34" s="32">
        <v>44643</v>
      </c>
      <c r="G34" s="32">
        <v>44690</v>
      </c>
      <c r="H34" s="101">
        <v>45133</v>
      </c>
      <c r="I34" t="s">
        <v>374</v>
      </c>
      <c r="J34" s="37">
        <f t="shared" si="4"/>
        <v>61</v>
      </c>
      <c r="K34" s="25" t="s">
        <v>265</v>
      </c>
      <c r="L34" s="4" t="s">
        <v>223</v>
      </c>
    </row>
    <row r="35" spans="1:15" ht="14.25" x14ac:dyDescent="0.2">
      <c r="A35" s="84">
        <v>23</v>
      </c>
      <c r="B35" t="s">
        <v>268</v>
      </c>
      <c r="E35" s="32">
        <v>44641</v>
      </c>
      <c r="F35" s="32">
        <v>44662</v>
      </c>
      <c r="G35" s="32">
        <v>44701</v>
      </c>
      <c r="H35" s="95" t="s">
        <v>336</v>
      </c>
      <c r="I35">
        <f t="shared" si="3"/>
        <v>39</v>
      </c>
      <c r="J35" s="37">
        <f t="shared" si="4"/>
        <v>60</v>
      </c>
      <c r="K35" s="25" t="s">
        <v>267</v>
      </c>
      <c r="L35" s="4" t="s">
        <v>223</v>
      </c>
    </row>
    <row r="36" spans="1:15" ht="14.25" x14ac:dyDescent="0.2">
      <c r="A36" s="84">
        <v>24</v>
      </c>
      <c r="B36" t="s">
        <v>270</v>
      </c>
      <c r="C36" s="27">
        <v>98</v>
      </c>
      <c r="D36" s="25">
        <v>54</v>
      </c>
      <c r="E36" s="32">
        <v>44643</v>
      </c>
      <c r="F36" s="32">
        <v>44650</v>
      </c>
      <c r="G36" s="32">
        <v>44704</v>
      </c>
      <c r="H36" s="101">
        <v>45084</v>
      </c>
      <c r="I36">
        <f t="shared" si="3"/>
        <v>54</v>
      </c>
      <c r="J36" s="37">
        <f t="shared" si="4"/>
        <v>61</v>
      </c>
      <c r="K36" s="25" t="s">
        <v>269</v>
      </c>
      <c r="L36" s="4" t="s">
        <v>235</v>
      </c>
    </row>
    <row r="37" spans="1:15" ht="14.25" x14ac:dyDescent="0.2">
      <c r="A37" s="84">
        <v>25</v>
      </c>
      <c r="B37" s="4" t="s">
        <v>272</v>
      </c>
      <c r="C37" s="27">
        <v>194</v>
      </c>
      <c r="D37" s="25">
        <v>84</v>
      </c>
      <c r="E37" s="32">
        <v>44648</v>
      </c>
      <c r="F37" s="32">
        <v>44669</v>
      </c>
      <c r="G37" s="32">
        <v>44708</v>
      </c>
      <c r="H37" s="95" t="s">
        <v>336</v>
      </c>
      <c r="I37">
        <f t="shared" si="3"/>
        <v>39</v>
      </c>
      <c r="J37" s="37">
        <f t="shared" si="4"/>
        <v>60</v>
      </c>
      <c r="K37" s="25" t="s">
        <v>271</v>
      </c>
      <c r="L37" s="4" t="s">
        <v>344</v>
      </c>
    </row>
    <row r="38" spans="1:15" ht="14.25" x14ac:dyDescent="0.2">
      <c r="A38" s="84">
        <v>26</v>
      </c>
      <c r="B38" s="4" t="s">
        <v>274</v>
      </c>
      <c r="C38" s="27">
        <v>372</v>
      </c>
      <c r="D38" s="25">
        <v>180</v>
      </c>
      <c r="E38" s="32">
        <v>44650</v>
      </c>
      <c r="F38" s="32">
        <v>44694</v>
      </c>
      <c r="G38" s="32">
        <v>44725</v>
      </c>
      <c r="H38" s="95" t="s">
        <v>336</v>
      </c>
      <c r="I38">
        <f t="shared" si="3"/>
        <v>31</v>
      </c>
      <c r="J38" s="37">
        <f t="shared" si="4"/>
        <v>75</v>
      </c>
      <c r="K38" s="25" t="s">
        <v>273</v>
      </c>
      <c r="L38" s="4" t="s">
        <v>223</v>
      </c>
    </row>
    <row r="39" spans="1:15" ht="14.25" x14ac:dyDescent="0.2">
      <c r="A39" s="84">
        <v>27</v>
      </c>
      <c r="B39" s="4" t="s">
        <v>276</v>
      </c>
      <c r="C39" s="27">
        <v>524</v>
      </c>
      <c r="D39" s="25">
        <v>225</v>
      </c>
      <c r="E39" s="32">
        <v>44657</v>
      </c>
      <c r="F39" s="32">
        <v>44692</v>
      </c>
      <c r="G39" s="32">
        <v>44722</v>
      </c>
      <c r="H39" s="95" t="s">
        <v>336</v>
      </c>
      <c r="I39">
        <f t="shared" si="3"/>
        <v>30</v>
      </c>
      <c r="J39" s="37">
        <f t="shared" si="4"/>
        <v>65</v>
      </c>
      <c r="K39" s="25" t="s">
        <v>275</v>
      </c>
      <c r="L39" s="4" t="s">
        <v>235</v>
      </c>
    </row>
    <row r="40" spans="1:15" ht="14.25" x14ac:dyDescent="0.2">
      <c r="A40" s="105"/>
      <c r="B40" s="106" t="s">
        <v>277</v>
      </c>
      <c r="C40" s="27">
        <v>490</v>
      </c>
      <c r="D40" s="25">
        <v>201</v>
      </c>
      <c r="E40" s="32">
        <v>44690</v>
      </c>
      <c r="F40" s="32">
        <v>44662</v>
      </c>
      <c r="G40" s="32">
        <v>44729</v>
      </c>
      <c r="H40" s="95" t="s">
        <v>375</v>
      </c>
      <c r="I40">
        <f t="shared" si="3"/>
        <v>67</v>
      </c>
      <c r="J40" s="37">
        <f t="shared" si="4"/>
        <v>39</v>
      </c>
      <c r="K40" s="25" t="s">
        <v>245</v>
      </c>
      <c r="L40" s="4" t="s">
        <v>223</v>
      </c>
    </row>
    <row r="41" spans="1:15" ht="42.75" x14ac:dyDescent="0.2">
      <c r="A41" s="84">
        <v>28</v>
      </c>
      <c r="B41" s="4" t="s">
        <v>279</v>
      </c>
      <c r="C41" s="27">
        <v>591</v>
      </c>
      <c r="D41" s="25">
        <v>224</v>
      </c>
      <c r="E41" s="32">
        <v>44690</v>
      </c>
      <c r="F41" s="32">
        <v>44693</v>
      </c>
      <c r="G41" s="32">
        <v>44725</v>
      </c>
      <c r="H41" s="95" t="s">
        <v>336</v>
      </c>
      <c r="I41">
        <f t="shared" si="3"/>
        <v>32</v>
      </c>
      <c r="J41" s="37">
        <f t="shared" si="4"/>
        <v>35</v>
      </c>
      <c r="K41" s="25" t="s">
        <v>278</v>
      </c>
      <c r="L41" s="4" t="s">
        <v>225</v>
      </c>
    </row>
    <row r="42" spans="1:15" ht="14.25" x14ac:dyDescent="0.2">
      <c r="A42" s="84">
        <v>29</v>
      </c>
      <c r="B42" t="s">
        <v>281</v>
      </c>
      <c r="C42" s="27">
        <v>209</v>
      </c>
      <c r="D42" s="25">
        <v>106</v>
      </c>
      <c r="E42" s="32">
        <v>44706</v>
      </c>
      <c r="F42" s="32">
        <v>44729</v>
      </c>
      <c r="G42" s="32">
        <v>44789</v>
      </c>
      <c r="H42" s="95">
        <v>45189</v>
      </c>
      <c r="I42">
        <f t="shared" si="3"/>
        <v>60</v>
      </c>
      <c r="J42" s="37">
        <f t="shared" si="4"/>
        <v>83</v>
      </c>
      <c r="K42" s="25" t="s">
        <v>280</v>
      </c>
      <c r="L42" s="4" t="s">
        <v>225</v>
      </c>
      <c r="O42" s="27"/>
    </row>
    <row r="43" spans="1:15" ht="14.25" x14ac:dyDescent="0.2">
      <c r="A43" s="84">
        <v>30</v>
      </c>
      <c r="B43" s="4" t="s">
        <v>283</v>
      </c>
      <c r="C43" s="27">
        <v>362</v>
      </c>
      <c r="D43" s="25">
        <v>198</v>
      </c>
      <c r="E43" s="32">
        <v>44706</v>
      </c>
      <c r="F43" s="32">
        <v>44729</v>
      </c>
      <c r="G43" s="32">
        <v>44789</v>
      </c>
      <c r="H43" s="95" t="s">
        <v>336</v>
      </c>
      <c r="I43">
        <f t="shared" si="3"/>
        <v>60</v>
      </c>
      <c r="J43" s="37">
        <f t="shared" si="4"/>
        <v>83</v>
      </c>
      <c r="K43" s="25" t="s">
        <v>282</v>
      </c>
      <c r="L43" s="4" t="s">
        <v>225</v>
      </c>
      <c r="O43" s="27"/>
    </row>
    <row r="44" spans="1:15" ht="14.25" x14ac:dyDescent="0.2">
      <c r="A44" s="84">
        <v>31</v>
      </c>
      <c r="B44" s="4" t="s">
        <v>227</v>
      </c>
      <c r="C44" s="27">
        <v>198</v>
      </c>
      <c r="D44" s="25">
        <v>115</v>
      </c>
      <c r="E44" s="32">
        <v>44720</v>
      </c>
      <c r="F44" s="32">
        <v>44726</v>
      </c>
      <c r="G44" s="32">
        <v>44756</v>
      </c>
      <c r="H44" s="95" t="s">
        <v>336</v>
      </c>
      <c r="I44">
        <f t="shared" si="3"/>
        <v>30</v>
      </c>
      <c r="J44" s="37">
        <f t="shared" si="4"/>
        <v>36</v>
      </c>
      <c r="K44" s="25" t="s">
        <v>64</v>
      </c>
      <c r="L44" s="4" t="s">
        <v>223</v>
      </c>
      <c r="M44" t="s">
        <v>367</v>
      </c>
      <c r="O44" s="27"/>
    </row>
    <row r="45" spans="1:15" ht="14.25" x14ac:dyDescent="0.2">
      <c r="A45" s="84">
        <v>32</v>
      </c>
      <c r="B45" s="4" t="s">
        <v>285</v>
      </c>
      <c r="C45" s="27">
        <v>81</v>
      </c>
      <c r="D45" s="25">
        <v>26</v>
      </c>
      <c r="E45" s="32">
        <v>44755</v>
      </c>
      <c r="F45" s="32">
        <v>44769</v>
      </c>
      <c r="G45" s="32">
        <v>44816</v>
      </c>
      <c r="H45" s="95" t="s">
        <v>336</v>
      </c>
      <c r="I45">
        <f t="shared" si="3"/>
        <v>47</v>
      </c>
      <c r="J45" s="37">
        <f t="shared" si="4"/>
        <v>61</v>
      </c>
      <c r="K45" s="25" t="s">
        <v>284</v>
      </c>
      <c r="L45" s="4" t="s">
        <v>223</v>
      </c>
      <c r="O45" s="27"/>
    </row>
    <row r="46" spans="1:15" ht="14.25" x14ac:dyDescent="0.2">
      <c r="A46" s="84">
        <v>33</v>
      </c>
      <c r="B46" t="s">
        <v>53</v>
      </c>
      <c r="C46" s="27">
        <v>172</v>
      </c>
      <c r="D46" s="25">
        <v>60</v>
      </c>
      <c r="E46" s="32">
        <v>44771</v>
      </c>
      <c r="F46" s="32">
        <v>44785</v>
      </c>
      <c r="G46" s="32">
        <v>44831</v>
      </c>
      <c r="H46" s="95" t="s">
        <v>336</v>
      </c>
      <c r="I46">
        <f t="shared" si="3"/>
        <v>46</v>
      </c>
      <c r="J46" s="37">
        <f t="shared" si="4"/>
        <v>60</v>
      </c>
      <c r="K46" s="25" t="s">
        <v>54</v>
      </c>
      <c r="L46" s="4" t="s">
        <v>235</v>
      </c>
      <c r="O46" s="25"/>
    </row>
    <row r="47" spans="1:15" ht="14.25" x14ac:dyDescent="0.2">
      <c r="A47" s="84">
        <v>34</v>
      </c>
      <c r="B47" s="4" t="s">
        <v>287</v>
      </c>
      <c r="C47" s="27">
        <v>172</v>
      </c>
      <c r="D47" s="25">
        <v>52</v>
      </c>
      <c r="E47" s="32">
        <v>44781</v>
      </c>
      <c r="F47" s="32">
        <v>44796</v>
      </c>
      <c r="G47" s="32">
        <v>44841</v>
      </c>
      <c r="H47" s="95" t="s">
        <v>336</v>
      </c>
      <c r="I47">
        <f t="shared" si="3"/>
        <v>45</v>
      </c>
      <c r="J47" s="37">
        <f t="shared" si="4"/>
        <v>60</v>
      </c>
      <c r="K47" s="25" t="s">
        <v>286</v>
      </c>
      <c r="L47" s="4" t="s">
        <v>235</v>
      </c>
      <c r="O47" s="27"/>
    </row>
    <row r="48" spans="1:15" ht="14.25" x14ac:dyDescent="0.2">
      <c r="A48" s="84">
        <v>35</v>
      </c>
      <c r="B48" s="4" t="s">
        <v>289</v>
      </c>
      <c r="C48" s="27">
        <v>298</v>
      </c>
      <c r="D48" s="25">
        <v>216</v>
      </c>
      <c r="E48" s="32">
        <v>44783</v>
      </c>
      <c r="F48" s="32">
        <v>44805</v>
      </c>
      <c r="G48" s="32">
        <v>44845</v>
      </c>
      <c r="H48" s="95" t="s">
        <v>336</v>
      </c>
      <c r="I48">
        <f t="shared" si="3"/>
        <v>40</v>
      </c>
      <c r="J48" s="37">
        <f t="shared" si="4"/>
        <v>62</v>
      </c>
      <c r="K48" s="25" t="s">
        <v>288</v>
      </c>
      <c r="L48" s="4" t="s">
        <v>225</v>
      </c>
      <c r="O48" s="27"/>
    </row>
    <row r="49" spans="1:15" ht="28.5" x14ac:dyDescent="0.2">
      <c r="A49" s="84">
        <v>36</v>
      </c>
      <c r="B49" s="4" t="s">
        <v>291</v>
      </c>
      <c r="C49" s="27">
        <v>271</v>
      </c>
      <c r="D49" s="25">
        <v>152</v>
      </c>
      <c r="E49" s="32">
        <v>44818</v>
      </c>
      <c r="F49" s="32">
        <v>44859</v>
      </c>
      <c r="G49" s="32">
        <v>44922</v>
      </c>
      <c r="H49" s="95" t="s">
        <v>336</v>
      </c>
      <c r="I49">
        <f t="shared" si="3"/>
        <v>63</v>
      </c>
      <c r="J49" s="37">
        <f t="shared" si="4"/>
        <v>104</v>
      </c>
      <c r="K49" s="25" t="s">
        <v>290</v>
      </c>
      <c r="L49" s="4" t="s">
        <v>235</v>
      </c>
      <c r="O49" s="27"/>
    </row>
    <row r="50" spans="1:15" ht="14.25" x14ac:dyDescent="0.2">
      <c r="A50" s="109"/>
      <c r="B50" s="108" t="s">
        <v>292</v>
      </c>
      <c r="C50" s="145" t="s">
        <v>340</v>
      </c>
      <c r="D50" s="145"/>
      <c r="E50" s="110">
        <v>44841</v>
      </c>
      <c r="F50" s="111"/>
      <c r="G50" s="111"/>
      <c r="H50" s="112"/>
      <c r="I50" s="108"/>
      <c r="J50" s="113"/>
      <c r="L50" s="4"/>
      <c r="O50" s="27"/>
    </row>
    <row r="51" spans="1:15" ht="14.25" x14ac:dyDescent="0.2">
      <c r="A51" s="84">
        <v>37</v>
      </c>
      <c r="B51" t="s">
        <v>294</v>
      </c>
      <c r="C51" s="27">
        <v>232</v>
      </c>
      <c r="D51" s="25">
        <v>113</v>
      </c>
      <c r="E51" s="32">
        <v>44860</v>
      </c>
      <c r="F51" s="32">
        <v>44881</v>
      </c>
      <c r="G51" s="32">
        <v>44922</v>
      </c>
      <c r="H51" s="95" t="s">
        <v>336</v>
      </c>
      <c r="I51">
        <f t="shared" si="3"/>
        <v>41</v>
      </c>
      <c r="J51" s="37">
        <f t="shared" si="4"/>
        <v>62</v>
      </c>
      <c r="K51" s="25" t="s">
        <v>293</v>
      </c>
      <c r="L51" s="4" t="s">
        <v>225</v>
      </c>
      <c r="O51" s="27"/>
    </row>
    <row r="52" spans="1:15" ht="14.25" x14ac:dyDescent="0.2">
      <c r="A52" s="84">
        <v>38</v>
      </c>
      <c r="B52" t="s">
        <v>296</v>
      </c>
      <c r="C52" s="27">
        <v>429</v>
      </c>
      <c r="D52" s="25">
        <v>261</v>
      </c>
      <c r="E52" s="32">
        <v>44867</v>
      </c>
      <c r="F52" s="32">
        <v>44911</v>
      </c>
      <c r="G52" s="32">
        <v>44971</v>
      </c>
      <c r="H52" s="95" t="s">
        <v>336</v>
      </c>
      <c r="I52">
        <f t="shared" si="3"/>
        <v>60</v>
      </c>
      <c r="J52" s="37">
        <f t="shared" si="4"/>
        <v>104</v>
      </c>
      <c r="K52" s="25" t="s">
        <v>295</v>
      </c>
      <c r="L52" s="4" t="s">
        <v>225</v>
      </c>
      <c r="O52" s="27"/>
    </row>
    <row r="53" spans="1:15" ht="14.25" x14ac:dyDescent="0.2">
      <c r="A53" s="84">
        <v>39</v>
      </c>
      <c r="B53" s="4" t="s">
        <v>297</v>
      </c>
      <c r="C53" s="25">
        <v>102</v>
      </c>
      <c r="D53" s="25">
        <v>40</v>
      </c>
      <c r="E53" s="26">
        <v>44902</v>
      </c>
      <c r="F53" s="32">
        <v>44907</v>
      </c>
      <c r="G53" s="32">
        <v>44938</v>
      </c>
      <c r="H53" s="95" t="s">
        <v>336</v>
      </c>
      <c r="I53">
        <f t="shared" si="3"/>
        <v>31</v>
      </c>
      <c r="J53" s="37">
        <f t="shared" si="4"/>
        <v>36</v>
      </c>
      <c r="K53" s="25" t="s">
        <v>239</v>
      </c>
      <c r="L53" s="4" t="s">
        <v>225</v>
      </c>
      <c r="O53" s="27"/>
    </row>
    <row r="54" spans="1:15" ht="14.25" x14ac:dyDescent="0.2">
      <c r="A54" s="84">
        <v>40</v>
      </c>
      <c r="B54" s="4" t="s">
        <v>299</v>
      </c>
      <c r="C54" s="27">
        <v>439</v>
      </c>
      <c r="D54" s="25">
        <v>248</v>
      </c>
      <c r="E54" s="26">
        <v>44909</v>
      </c>
      <c r="F54" s="32">
        <v>44953</v>
      </c>
      <c r="G54" s="32">
        <v>45006</v>
      </c>
      <c r="H54" s="95" t="s">
        <v>336</v>
      </c>
      <c r="I54">
        <f t="shared" si="3"/>
        <v>53</v>
      </c>
      <c r="J54" s="37">
        <f t="shared" si="4"/>
        <v>97</v>
      </c>
      <c r="K54" s="25" t="s">
        <v>298</v>
      </c>
      <c r="L54" s="4" t="s">
        <v>235</v>
      </c>
      <c r="O54" s="27"/>
    </row>
    <row r="55" spans="1:15" ht="14.25" x14ac:dyDescent="0.2">
      <c r="A55" s="84">
        <v>41</v>
      </c>
      <c r="B55" s="4" t="s">
        <v>301</v>
      </c>
      <c r="C55" s="27">
        <v>399</v>
      </c>
      <c r="D55" s="25">
        <v>62</v>
      </c>
      <c r="E55" s="26">
        <v>44909</v>
      </c>
      <c r="F55" s="32">
        <v>44929</v>
      </c>
      <c r="G55" s="32">
        <v>45006</v>
      </c>
      <c r="H55" s="95" t="s">
        <v>336</v>
      </c>
      <c r="I55">
        <f t="shared" si="3"/>
        <v>77</v>
      </c>
      <c r="J55" s="37">
        <f t="shared" si="4"/>
        <v>97</v>
      </c>
      <c r="K55" s="25" t="s">
        <v>300</v>
      </c>
      <c r="L55" s="4" t="s">
        <v>235</v>
      </c>
      <c r="O55" s="27"/>
    </row>
    <row r="56" spans="1:15" ht="14.25" x14ac:dyDescent="0.2">
      <c r="A56" s="84">
        <v>42</v>
      </c>
      <c r="B56" s="4" t="s">
        <v>303</v>
      </c>
      <c r="C56" s="27">
        <v>347</v>
      </c>
      <c r="D56" s="25">
        <v>119</v>
      </c>
      <c r="E56" s="26">
        <v>44909</v>
      </c>
      <c r="F56" s="32">
        <v>44924</v>
      </c>
      <c r="G56" s="32">
        <v>45006</v>
      </c>
      <c r="H56" s="95" t="s">
        <v>336</v>
      </c>
      <c r="I56">
        <f t="shared" si="3"/>
        <v>82</v>
      </c>
      <c r="J56" s="37">
        <f t="shared" si="4"/>
        <v>97</v>
      </c>
      <c r="K56" s="25" t="s">
        <v>302</v>
      </c>
      <c r="L56" s="4" t="s">
        <v>235</v>
      </c>
      <c r="O56" s="27"/>
    </row>
    <row r="57" spans="1:15" ht="14.25" x14ac:dyDescent="0.2">
      <c r="A57" s="84">
        <v>43</v>
      </c>
      <c r="B57" s="10" t="s">
        <v>305</v>
      </c>
      <c r="C57" s="69">
        <v>434</v>
      </c>
      <c r="D57" s="34">
        <v>99</v>
      </c>
      <c r="E57" s="68">
        <v>44909</v>
      </c>
      <c r="F57" s="70">
        <v>44946</v>
      </c>
      <c r="G57" s="70">
        <v>45006</v>
      </c>
      <c r="H57" s="96" t="s">
        <v>336</v>
      </c>
      <c r="I57" s="1">
        <f t="shared" si="3"/>
        <v>60</v>
      </c>
      <c r="J57" s="38">
        <f t="shared" si="4"/>
        <v>97</v>
      </c>
      <c r="K57" s="25" t="s">
        <v>304</v>
      </c>
      <c r="L57" s="4" t="s">
        <v>235</v>
      </c>
      <c r="O57" s="27"/>
    </row>
    <row r="58" spans="1:15" x14ac:dyDescent="0.25">
      <c r="B58" s="14" t="s">
        <v>31</v>
      </c>
      <c r="C58" s="13">
        <f>SUM(C51:C57,C23:C49)</f>
        <v>9099</v>
      </c>
      <c r="D58" s="13">
        <f>SUM(D51:D57,D23:D49)</f>
        <v>4728</v>
      </c>
      <c r="G58" s="14"/>
      <c r="H58" s="14" t="s">
        <v>32</v>
      </c>
      <c r="I58" s="13">
        <f>AVERAGE(I23:I41)</f>
        <v>38.666666666666664</v>
      </c>
      <c r="J58" s="72">
        <f>AVERAGE(J23:J41)</f>
        <v>58.842105263157897</v>
      </c>
      <c r="L58" s="4"/>
      <c r="O58" s="27"/>
    </row>
    <row r="59" spans="1:15" x14ac:dyDescent="0.25">
      <c r="A59" s="144">
        <v>2023</v>
      </c>
      <c r="B59" s="144"/>
      <c r="J59" s="37"/>
      <c r="L59" s="4"/>
      <c r="O59" s="27"/>
    </row>
    <row r="60" spans="1:15" ht="14.25" x14ac:dyDescent="0.2">
      <c r="A60" s="84">
        <v>44</v>
      </c>
      <c r="B60" s="4" t="s">
        <v>307</v>
      </c>
      <c r="C60" s="27">
        <v>189</v>
      </c>
      <c r="D60" s="25">
        <v>97</v>
      </c>
      <c r="E60" s="32">
        <v>44941</v>
      </c>
      <c r="F60" s="32">
        <v>44971</v>
      </c>
      <c r="G60" s="32">
        <v>45012</v>
      </c>
      <c r="H60" s="95" t="s">
        <v>336</v>
      </c>
      <c r="I60" s="73">
        <f t="shared" ref="I60:I76" si="5">G60-F60</f>
        <v>41</v>
      </c>
      <c r="J60" s="37">
        <f t="shared" ref="J60:J76" si="6">G60-E60</f>
        <v>71</v>
      </c>
      <c r="K60" s="30" t="s">
        <v>306</v>
      </c>
      <c r="L60" s="27" t="s">
        <v>223</v>
      </c>
      <c r="O60" s="27"/>
    </row>
    <row r="61" spans="1:15" ht="14.25" x14ac:dyDescent="0.2">
      <c r="A61" s="84">
        <v>45</v>
      </c>
      <c r="B61" s="74" t="s">
        <v>310</v>
      </c>
      <c r="C61" s="27">
        <v>23</v>
      </c>
      <c r="D61" s="25">
        <v>0</v>
      </c>
      <c r="E61" s="32">
        <v>44946</v>
      </c>
      <c r="F61" s="32">
        <v>44964</v>
      </c>
      <c r="G61" s="32">
        <v>45016</v>
      </c>
      <c r="H61" s="95" t="s">
        <v>336</v>
      </c>
      <c r="I61" s="73">
        <f t="shared" si="5"/>
        <v>52</v>
      </c>
      <c r="J61" s="37">
        <f t="shared" si="6"/>
        <v>70</v>
      </c>
      <c r="K61" s="30" t="s">
        <v>308</v>
      </c>
      <c r="L61" s="78" t="s">
        <v>309</v>
      </c>
      <c r="O61" s="27"/>
    </row>
    <row r="62" spans="1:15" ht="14.25" x14ac:dyDescent="0.2">
      <c r="A62" s="84">
        <v>46</v>
      </c>
      <c r="B62" s="4" t="s">
        <v>313</v>
      </c>
      <c r="C62" s="27">
        <v>32</v>
      </c>
      <c r="D62" s="25">
        <v>0</v>
      </c>
      <c r="E62" s="32">
        <v>44971</v>
      </c>
      <c r="F62" s="32">
        <v>44978</v>
      </c>
      <c r="G62" s="32">
        <v>45033</v>
      </c>
      <c r="H62" s="95" t="s">
        <v>336</v>
      </c>
      <c r="I62" s="73">
        <f>G62-F62</f>
        <v>55</v>
      </c>
      <c r="J62" s="37">
        <f t="shared" si="6"/>
        <v>62</v>
      </c>
      <c r="K62" s="30" t="s">
        <v>311</v>
      </c>
      <c r="L62" s="27" t="s">
        <v>312</v>
      </c>
      <c r="O62" s="27"/>
    </row>
    <row r="63" spans="1:15" ht="14.25" x14ac:dyDescent="0.2">
      <c r="A63" s="84">
        <v>47</v>
      </c>
      <c r="B63" s="4" t="s">
        <v>315</v>
      </c>
      <c r="C63" s="27">
        <v>432</v>
      </c>
      <c r="D63" s="25">
        <v>286</v>
      </c>
      <c r="E63" s="32">
        <v>44972</v>
      </c>
      <c r="F63" s="32">
        <v>44994</v>
      </c>
      <c r="G63" s="32">
        <v>45054</v>
      </c>
      <c r="H63" s="95" t="s">
        <v>336</v>
      </c>
      <c r="I63" s="73">
        <f t="shared" si="5"/>
        <v>60</v>
      </c>
      <c r="J63" s="37">
        <f t="shared" si="6"/>
        <v>82</v>
      </c>
      <c r="K63" s="30" t="s">
        <v>314</v>
      </c>
      <c r="L63" s="27" t="s">
        <v>225</v>
      </c>
      <c r="O63" s="27"/>
    </row>
    <row r="64" spans="1:15" ht="14.25" x14ac:dyDescent="0.2">
      <c r="A64" s="84">
        <v>48</v>
      </c>
      <c r="B64" s="4" t="s">
        <v>317</v>
      </c>
      <c r="C64" s="25">
        <v>252</v>
      </c>
      <c r="D64" s="27">
        <v>124</v>
      </c>
      <c r="E64" s="32">
        <v>45000</v>
      </c>
      <c r="F64" s="32">
        <v>45022</v>
      </c>
      <c r="G64" s="32">
        <v>45082</v>
      </c>
      <c r="H64" s="95" t="s">
        <v>336</v>
      </c>
      <c r="I64" s="73">
        <f t="shared" si="5"/>
        <v>60</v>
      </c>
      <c r="J64" s="37">
        <f t="shared" si="6"/>
        <v>82</v>
      </c>
      <c r="K64" s="30" t="s">
        <v>316</v>
      </c>
      <c r="L64" s="27" t="s">
        <v>225</v>
      </c>
      <c r="O64" s="27"/>
    </row>
    <row r="65" spans="1:15" ht="42.75" x14ac:dyDescent="0.2">
      <c r="A65" s="84">
        <v>49</v>
      </c>
      <c r="B65" s="75" t="s">
        <v>319</v>
      </c>
      <c r="C65" s="27">
        <v>530</v>
      </c>
      <c r="D65" s="25">
        <v>126</v>
      </c>
      <c r="E65" s="32">
        <v>45000</v>
      </c>
      <c r="F65" s="32">
        <v>45021</v>
      </c>
      <c r="G65" s="32">
        <v>45082</v>
      </c>
      <c r="H65" s="95" t="s">
        <v>336</v>
      </c>
      <c r="I65" s="73">
        <f>G65-F65</f>
        <v>61</v>
      </c>
      <c r="J65" s="37">
        <f>G65-E65</f>
        <v>82</v>
      </c>
      <c r="K65" s="30" t="s">
        <v>318</v>
      </c>
      <c r="L65" s="27" t="s">
        <v>235</v>
      </c>
      <c r="O65" s="27"/>
    </row>
    <row r="66" spans="1:15" ht="14.25" x14ac:dyDescent="0.2">
      <c r="A66" s="84">
        <v>50</v>
      </c>
      <c r="B66" s="4" t="s">
        <v>13</v>
      </c>
      <c r="C66" s="27">
        <v>410</v>
      </c>
      <c r="D66" s="25">
        <v>120</v>
      </c>
      <c r="E66" s="32">
        <v>45000</v>
      </c>
      <c r="F66" s="32">
        <v>45030</v>
      </c>
      <c r="G66" s="32">
        <v>45093</v>
      </c>
      <c r="H66" s="95" t="s">
        <v>336</v>
      </c>
      <c r="I66" s="73">
        <f>G66-F66</f>
        <v>63</v>
      </c>
      <c r="J66" s="37">
        <f>G66-E66</f>
        <v>93</v>
      </c>
      <c r="K66" s="30" t="s">
        <v>320</v>
      </c>
      <c r="L66" s="78" t="s">
        <v>235</v>
      </c>
      <c r="O66" s="27"/>
    </row>
    <row r="67" spans="1:15" ht="28.5" x14ac:dyDescent="0.2">
      <c r="A67" s="84">
        <v>51</v>
      </c>
      <c r="B67" s="4" t="s">
        <v>321</v>
      </c>
      <c r="C67" s="25">
        <v>224</v>
      </c>
      <c r="D67" s="25">
        <v>47</v>
      </c>
      <c r="E67" s="32">
        <v>45000</v>
      </c>
      <c r="F67" s="32">
        <v>45006</v>
      </c>
      <c r="G67" s="32">
        <v>45068</v>
      </c>
      <c r="H67" s="95" t="s">
        <v>336</v>
      </c>
      <c r="I67" s="73">
        <f t="shared" si="5"/>
        <v>62</v>
      </c>
      <c r="J67" s="37">
        <f t="shared" si="6"/>
        <v>68</v>
      </c>
      <c r="K67" s="30" t="s">
        <v>253</v>
      </c>
      <c r="L67" s="78" t="s">
        <v>225</v>
      </c>
      <c r="O67" s="27"/>
    </row>
    <row r="68" spans="1:15" ht="14.25" x14ac:dyDescent="0.2">
      <c r="A68" s="84">
        <v>52</v>
      </c>
      <c r="B68" s="4" t="s">
        <v>323</v>
      </c>
      <c r="C68" s="27">
        <v>427</v>
      </c>
      <c r="D68" s="25">
        <v>110</v>
      </c>
      <c r="E68" s="32">
        <v>45007</v>
      </c>
      <c r="F68" s="32">
        <v>45034</v>
      </c>
      <c r="G68" s="32">
        <v>45068</v>
      </c>
      <c r="H68" s="95" t="s">
        <v>336</v>
      </c>
      <c r="I68" s="73">
        <f t="shared" si="5"/>
        <v>34</v>
      </c>
      <c r="J68" s="37">
        <f t="shared" si="6"/>
        <v>61</v>
      </c>
      <c r="K68" s="30" t="s">
        <v>322</v>
      </c>
      <c r="L68" s="78" t="s">
        <v>235</v>
      </c>
      <c r="O68" s="27"/>
    </row>
    <row r="69" spans="1:15" ht="28.5" x14ac:dyDescent="0.2">
      <c r="A69" s="84">
        <v>53</v>
      </c>
      <c r="B69" s="76" t="s">
        <v>324</v>
      </c>
      <c r="C69" s="31">
        <v>165</v>
      </c>
      <c r="D69" s="77">
        <v>75</v>
      </c>
      <c r="E69" s="33">
        <v>45030</v>
      </c>
      <c r="F69" s="33">
        <v>45051</v>
      </c>
      <c r="G69" s="33">
        <v>45090</v>
      </c>
      <c r="H69" s="95" t="s">
        <v>336</v>
      </c>
      <c r="I69" s="73">
        <f t="shared" si="5"/>
        <v>39</v>
      </c>
      <c r="J69" s="37">
        <f t="shared" si="6"/>
        <v>60</v>
      </c>
      <c r="K69" s="30" t="s">
        <v>216</v>
      </c>
      <c r="L69" s="78" t="s">
        <v>235</v>
      </c>
      <c r="O69" s="27"/>
    </row>
    <row r="70" spans="1:15" ht="14.25" x14ac:dyDescent="0.2">
      <c r="A70" s="84">
        <v>54</v>
      </c>
      <c r="B70" t="s">
        <v>325</v>
      </c>
      <c r="C70" s="31">
        <v>7</v>
      </c>
      <c r="D70" s="25">
        <v>0</v>
      </c>
      <c r="E70" s="32">
        <v>45044</v>
      </c>
      <c r="F70" s="33">
        <v>45050</v>
      </c>
      <c r="G70" s="33">
        <v>45104</v>
      </c>
      <c r="H70" s="95" t="s">
        <v>336</v>
      </c>
      <c r="I70" s="73">
        <f t="shared" si="5"/>
        <v>54</v>
      </c>
      <c r="J70" s="37">
        <f t="shared" si="6"/>
        <v>60</v>
      </c>
      <c r="K70" s="25" t="s">
        <v>257</v>
      </c>
      <c r="L70" s="78" t="s">
        <v>223</v>
      </c>
      <c r="O70" s="27"/>
    </row>
    <row r="71" spans="1:15" ht="14.25" x14ac:dyDescent="0.2">
      <c r="A71" s="84">
        <v>55</v>
      </c>
      <c r="B71" t="s">
        <v>327</v>
      </c>
      <c r="C71" s="31">
        <v>130</v>
      </c>
      <c r="D71" s="31">
        <v>49</v>
      </c>
      <c r="E71" s="33">
        <v>45063</v>
      </c>
      <c r="F71" s="33">
        <v>45076</v>
      </c>
      <c r="G71" s="33">
        <v>45124</v>
      </c>
      <c r="H71" s="95" t="s">
        <v>336</v>
      </c>
      <c r="I71" s="73">
        <f t="shared" si="5"/>
        <v>48</v>
      </c>
      <c r="J71" s="37">
        <f t="shared" si="6"/>
        <v>61</v>
      </c>
      <c r="K71" s="25" t="s">
        <v>326</v>
      </c>
      <c r="L71" s="78" t="s">
        <v>235</v>
      </c>
      <c r="O71" s="25"/>
    </row>
    <row r="72" spans="1:15" ht="14.25" x14ac:dyDescent="0.2">
      <c r="A72" s="84">
        <v>56</v>
      </c>
      <c r="B72" t="s">
        <v>329</v>
      </c>
      <c r="C72" s="31">
        <v>10</v>
      </c>
      <c r="D72" s="31">
        <v>8</v>
      </c>
      <c r="E72" s="33">
        <v>45097</v>
      </c>
      <c r="F72" s="33">
        <v>45103</v>
      </c>
      <c r="G72" s="33">
        <v>45159</v>
      </c>
      <c r="H72" s="95" t="s">
        <v>336</v>
      </c>
      <c r="I72" s="73">
        <f t="shared" si="5"/>
        <v>56</v>
      </c>
      <c r="J72" s="37">
        <f t="shared" si="6"/>
        <v>62</v>
      </c>
      <c r="K72" s="25" t="s">
        <v>328</v>
      </c>
      <c r="L72" s="78" t="s">
        <v>235</v>
      </c>
      <c r="O72" s="25"/>
    </row>
    <row r="73" spans="1:15" ht="14.25" x14ac:dyDescent="0.2">
      <c r="A73" s="84">
        <v>57</v>
      </c>
      <c r="B73" s="4" t="s">
        <v>331</v>
      </c>
      <c r="C73" s="31">
        <v>92</v>
      </c>
      <c r="D73" s="31">
        <v>31</v>
      </c>
      <c r="E73" s="33">
        <v>45119</v>
      </c>
      <c r="F73" s="33">
        <v>45125</v>
      </c>
      <c r="G73" s="33">
        <v>45180</v>
      </c>
      <c r="H73" s="95" t="s">
        <v>336</v>
      </c>
      <c r="I73" s="73">
        <f t="shared" si="5"/>
        <v>55</v>
      </c>
      <c r="J73" s="37">
        <f t="shared" si="6"/>
        <v>61</v>
      </c>
      <c r="K73" s="25" t="s">
        <v>330</v>
      </c>
      <c r="L73" s="78" t="s">
        <v>235</v>
      </c>
      <c r="O73" s="25"/>
    </row>
    <row r="74" spans="1:15" ht="14.25" x14ac:dyDescent="0.2">
      <c r="A74" s="84">
        <v>58</v>
      </c>
      <c r="B74" s="4" t="s">
        <v>333</v>
      </c>
      <c r="C74" s="31">
        <v>243</v>
      </c>
      <c r="D74" s="31">
        <v>106</v>
      </c>
      <c r="E74" s="33">
        <v>45133</v>
      </c>
      <c r="F74" s="33">
        <v>45147</v>
      </c>
      <c r="G74" s="33">
        <v>45209</v>
      </c>
      <c r="H74" s="95" t="s">
        <v>336</v>
      </c>
      <c r="I74" s="73">
        <f t="shared" si="5"/>
        <v>62</v>
      </c>
      <c r="J74" s="37">
        <f t="shared" si="6"/>
        <v>76</v>
      </c>
      <c r="K74" s="30" t="s">
        <v>332</v>
      </c>
      <c r="L74" s="78" t="s">
        <v>225</v>
      </c>
      <c r="O74" s="25"/>
    </row>
    <row r="75" spans="1:15" ht="15.75" customHeight="1" x14ac:dyDescent="0.2">
      <c r="A75" s="84">
        <v>59</v>
      </c>
      <c r="B75" s="103" t="s">
        <v>334</v>
      </c>
      <c r="C75" s="31">
        <v>75</v>
      </c>
      <c r="D75" s="31">
        <v>37</v>
      </c>
      <c r="E75" s="33">
        <v>45133</v>
      </c>
      <c r="F75" s="33">
        <v>45139</v>
      </c>
      <c r="G75" s="33">
        <v>45201</v>
      </c>
      <c r="H75" s="95" t="s">
        <v>336</v>
      </c>
      <c r="I75" s="102">
        <f t="shared" si="5"/>
        <v>62</v>
      </c>
      <c r="J75" s="37">
        <f t="shared" si="6"/>
        <v>68</v>
      </c>
      <c r="K75" s="78" t="s">
        <v>341</v>
      </c>
      <c r="L75" s="78" t="s">
        <v>225</v>
      </c>
      <c r="O75" s="25"/>
    </row>
    <row r="76" spans="1:15" ht="15.75" customHeight="1" x14ac:dyDescent="0.2">
      <c r="A76" s="84">
        <v>60</v>
      </c>
      <c r="B76" s="87" t="s">
        <v>368</v>
      </c>
      <c r="C76" s="31">
        <v>5</v>
      </c>
      <c r="D76" s="31">
        <v>0</v>
      </c>
      <c r="E76" s="33">
        <v>45161</v>
      </c>
      <c r="F76" s="33">
        <v>45168</v>
      </c>
      <c r="G76" s="33">
        <v>45229</v>
      </c>
      <c r="H76" s="95" t="s">
        <v>336</v>
      </c>
      <c r="I76" s="102">
        <f t="shared" si="5"/>
        <v>61</v>
      </c>
      <c r="J76" s="37">
        <f t="shared" si="6"/>
        <v>68</v>
      </c>
      <c r="K76" s="104"/>
      <c r="L76" s="78"/>
      <c r="O76" s="25"/>
    </row>
    <row r="77" spans="1:15" ht="15.75" customHeight="1" x14ac:dyDescent="0.2">
      <c r="A77" s="25">
        <v>61</v>
      </c>
      <c r="B77" s="118" t="s">
        <v>369</v>
      </c>
      <c r="C77" s="79">
        <v>146</v>
      </c>
      <c r="D77" s="79">
        <v>46</v>
      </c>
      <c r="E77" s="80">
        <v>45182</v>
      </c>
      <c r="F77" s="80"/>
      <c r="G77" s="80"/>
      <c r="H77" s="96" t="s">
        <v>336</v>
      </c>
      <c r="I77" s="81"/>
      <c r="J77" s="38"/>
      <c r="K77" t="s">
        <v>372</v>
      </c>
      <c r="L77" s="78"/>
      <c r="O77" s="25"/>
    </row>
    <row r="78" spans="1:15" x14ac:dyDescent="0.25">
      <c r="B78" s="14" t="s">
        <v>31</v>
      </c>
      <c r="C78" s="13">
        <f>SUM(C60:C77)</f>
        <v>3392</v>
      </c>
      <c r="D78" s="13">
        <f>SUM(D60:D77)</f>
        <v>1262</v>
      </c>
      <c r="G78" s="14"/>
      <c r="H78" s="14" t="s">
        <v>32</v>
      </c>
      <c r="I78" s="23">
        <f>AVERAGE(I60:I76)</f>
        <v>54.411764705882355</v>
      </c>
      <c r="J78" s="24">
        <f>AVERAGE(J60:J76)</f>
        <v>69.82352941176471</v>
      </c>
    </row>
    <row r="79" spans="1:15" ht="16.5" customHeight="1" x14ac:dyDescent="0.25">
      <c r="B79" s="12"/>
      <c r="C79" s="15"/>
      <c r="D79" s="15"/>
      <c r="G79" s="17"/>
      <c r="I79" s="23"/>
    </row>
    <row r="80" spans="1:15" thickBot="1" x14ac:dyDescent="0.25">
      <c r="I80" s="23"/>
    </row>
    <row r="81" spans="2:9" x14ac:dyDescent="0.25">
      <c r="B81" s="127" t="s">
        <v>366</v>
      </c>
      <c r="C81" s="59"/>
    </row>
    <row r="82" spans="2:9" ht="14.25" x14ac:dyDescent="0.2">
      <c r="B82" s="65" t="s">
        <v>395</v>
      </c>
      <c r="C82" s="43">
        <f>SUM(C83:C84)</f>
        <v>61</v>
      </c>
    </row>
    <row r="83" spans="2:9" ht="14.25" x14ac:dyDescent="0.2">
      <c r="B83" s="128" t="s">
        <v>396</v>
      </c>
      <c r="C83" s="44">
        <f>COUNTIFS(H11:H75,"&gt;4/14/2021",H11:H75,"&lt;1/20/2025")</f>
        <v>16</v>
      </c>
      <c r="D83" s="146" t="s">
        <v>400</v>
      </c>
    </row>
    <row r="84" spans="2:9" ht="14.25" x14ac:dyDescent="0.2">
      <c r="B84" s="128" t="s">
        <v>394</v>
      </c>
      <c r="C84" s="43">
        <f>COUNTIFS(H11:H77,"&gt;1/2/2025")+COUNTIF(H11:H77,"Not Finalized")</f>
        <v>45</v>
      </c>
      <c r="D84" s="146"/>
    </row>
    <row r="85" spans="2:9" ht="14.25" x14ac:dyDescent="0.2">
      <c r="B85" s="128" t="s">
        <v>399</v>
      </c>
      <c r="C85" s="43">
        <f>COUNT(E77,E73:E75,E71,E68,E60:E66,E54:E57,E51:E52,E45:E49,E42:E43,E34:E39,E27:E32,E23:E25,E11,E13:E20)</f>
        <v>50</v>
      </c>
      <c r="D85" s="146" t="s">
        <v>401</v>
      </c>
    </row>
    <row r="86" spans="2:9" ht="14.25" x14ac:dyDescent="0.2">
      <c r="B86" s="128" t="s">
        <v>397</v>
      </c>
      <c r="C86" s="43">
        <f>COUNT(E76,E72,E70,E69,E67,E53,E41,E33)</f>
        <v>8</v>
      </c>
      <c r="D86" s="146"/>
    </row>
    <row r="87" spans="2:9" ht="14.25" x14ac:dyDescent="0.2">
      <c r="B87" s="128" t="s">
        <v>398</v>
      </c>
      <c r="C87" s="43">
        <v>3</v>
      </c>
      <c r="D87" s="146"/>
      <c r="I87" s="23"/>
    </row>
    <row r="88" spans="2:9" ht="14.25" x14ac:dyDescent="0.2">
      <c r="B88" s="51" t="s">
        <v>110</v>
      </c>
      <c r="C88" s="60">
        <f>SUM(C78,C58,C21)</f>
        <v>14031</v>
      </c>
    </row>
    <row r="89" spans="2:9" ht="14.25" x14ac:dyDescent="0.2">
      <c r="B89" s="52" t="s">
        <v>112</v>
      </c>
      <c r="C89" s="62">
        <f>AVERAGE(C60:C75,C51:C57,C23:C49,C11:C20)</f>
        <v>235.25423728813558</v>
      </c>
    </row>
    <row r="90" spans="2:9" ht="14.25" x14ac:dyDescent="0.2">
      <c r="B90" s="52" t="s">
        <v>113</v>
      </c>
      <c r="C90" s="62">
        <f>AVERAGE(C73:C75,C71,C68,C60:C66,C54:C57,C51:C52,C45:C49,C42:C43,C34:C39,C27:C32,C23:C25,C13:C20,C11)</f>
        <v>241.125</v>
      </c>
    </row>
    <row r="91" spans="2:9" ht="14.25" x14ac:dyDescent="0.2">
      <c r="B91" s="52" t="s">
        <v>114</v>
      </c>
      <c r="C91" s="62">
        <f>AVERAGE(D75:D77,D60:D74,D51:D57,D23:D49,D11:D20)</f>
        <v>108.40983606557377</v>
      </c>
    </row>
    <row r="92" spans="2:9" ht="14.25" x14ac:dyDescent="0.2">
      <c r="B92" s="52" t="s">
        <v>115</v>
      </c>
      <c r="C92" s="62">
        <f>AVERAGE(D73:D75,D71,D68,D60:D66,D54:D57,D51:D52,D45:D49,D42:D43,D34:D39,D27:D32,D23:D25,D13:D20,D11,D77)</f>
        <v>115.04081632653062</v>
      </c>
      <c r="D92" s="13"/>
    </row>
    <row r="93" spans="2:9" ht="14.25" x14ac:dyDescent="0.2">
      <c r="B93" s="52" t="s">
        <v>402</v>
      </c>
      <c r="C93" s="67">
        <f>AVERAGE(I60:I75,I51:I57,I35:I49,I23:I33,I11:I20)</f>
        <v>46.677966101694913</v>
      </c>
    </row>
    <row r="94" spans="2:9" thickBot="1" x14ac:dyDescent="0.25">
      <c r="B94" s="53" t="s">
        <v>403</v>
      </c>
      <c r="C94" s="64">
        <f>AVERAGE(J60:J75,J51:J57,J23:J49,J11:J20)</f>
        <v>67.349999999999994</v>
      </c>
    </row>
  </sheetData>
  <autoFilter ref="L11:L78" xr:uid="{63D53AFD-01C4-4C86-9286-2CE39C75007B}"/>
  <mergeCells count="21">
    <mergeCell ref="D85:D87"/>
    <mergeCell ref="F2:I2"/>
    <mergeCell ref="G3:H3"/>
    <mergeCell ref="G4:H4"/>
    <mergeCell ref="G5:H5"/>
    <mergeCell ref="D83:D84"/>
    <mergeCell ref="J8:J9"/>
    <mergeCell ref="K8:K9"/>
    <mergeCell ref="L8:L9"/>
    <mergeCell ref="M8:M9"/>
    <mergeCell ref="A59:B59"/>
    <mergeCell ref="C50:D50"/>
    <mergeCell ref="A22:B22"/>
    <mergeCell ref="A8:A9"/>
    <mergeCell ref="C8:C9"/>
    <mergeCell ref="D8:D9"/>
    <mergeCell ref="E8:E9"/>
    <mergeCell ref="F8:F9"/>
    <mergeCell ref="G8:G9"/>
    <mergeCell ref="H8:H9"/>
    <mergeCell ref="I8:I9"/>
  </mergeCells>
  <conditionalFormatting sqref="B11:B20">
    <cfRule type="containsText" dxfId="3" priority="48" operator="containsText" text="Reopening">
      <formula>NOT(ISERROR(SEARCH("Reopening",B11)))</formula>
    </cfRule>
  </conditionalFormatting>
  <conditionalFormatting sqref="B23:B49">
    <cfRule type="containsText" dxfId="2" priority="21" operator="containsText" text="Reopening">
      <formula>NOT(ISERROR(SEARCH("Reopening",B23)))</formula>
    </cfRule>
  </conditionalFormatting>
  <conditionalFormatting sqref="B51:B57">
    <cfRule type="containsText" dxfId="1" priority="14" operator="containsText" text="Reopening">
      <formula>NOT(ISERROR(SEARCH("Reopening",B51)))</formula>
    </cfRule>
  </conditionalFormatting>
  <conditionalFormatting sqref="B60:B72">
    <cfRule type="containsText" dxfId="0" priority="1" operator="containsText" text="Reopening">
      <formula>NOT(ISERROR(SEARCH("Reopening",B60)))</formula>
    </cfRule>
  </conditionalFormatting>
  <dataValidations disablePrompts="1" count="1">
    <dataValidation type="list" allowBlank="1" showInputMessage="1" showErrorMessage="1" sqref="L12:L20" xr:uid="{904C5446-D1C4-42D5-B999-E0554FCFD09C}">
      <formula1>"Trading and Markets, Investment Management, Corporation Finance, Enforcement, FOIA, Ethics Counsel"</formula1>
    </dataValidation>
  </dataValidation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D589D-6D7C-4B2A-8013-0AA40C4782B5}">
  <dimension ref="A1:N90"/>
  <sheetViews>
    <sheetView zoomScale="75" zoomScaleNormal="75" workbookViewId="0"/>
  </sheetViews>
  <sheetFormatPr defaultRowHeight="15" x14ac:dyDescent="0.2"/>
  <cols>
    <col min="2" max="2" width="92.375" customWidth="1"/>
    <col min="3" max="3" width="16.25" customWidth="1"/>
    <col min="4" max="4" width="19.625" customWidth="1"/>
    <col min="5" max="5" width="17.25" customWidth="1"/>
    <col min="6" max="6" width="25.25" customWidth="1"/>
    <col min="7" max="7" width="32.875" customWidth="1"/>
    <col min="8" max="8" width="19.625" style="8" customWidth="1"/>
    <col min="9" max="9" width="38.375" customWidth="1"/>
    <col min="10" max="10" width="27.875" customWidth="1"/>
    <col min="11" max="11" width="10.625" customWidth="1"/>
  </cols>
  <sheetData>
    <row r="1" spans="1:14" x14ac:dyDescent="0.2">
      <c r="A1" s="124" t="s">
        <v>387</v>
      </c>
    </row>
    <row r="2" spans="1:14" ht="14.25" x14ac:dyDescent="0.2">
      <c r="A2" s="123" t="s">
        <v>388</v>
      </c>
      <c r="F2" s="137" t="s">
        <v>370</v>
      </c>
      <c r="G2" s="138"/>
      <c r="H2" s="138"/>
      <c r="I2" s="139"/>
    </row>
    <row r="3" spans="1:14" ht="14.25" x14ac:dyDescent="0.2">
      <c r="A3" s="123" t="s">
        <v>389</v>
      </c>
      <c r="F3" s="114"/>
      <c r="G3" s="140" t="s">
        <v>371</v>
      </c>
      <c r="H3" s="141"/>
      <c r="I3" s="115" t="s">
        <v>386</v>
      </c>
    </row>
    <row r="4" spans="1:14" ht="14.25" x14ac:dyDescent="0.2">
      <c r="F4" s="116"/>
      <c r="G4" s="142" t="s">
        <v>392</v>
      </c>
      <c r="H4" s="143"/>
      <c r="I4" s="115" t="s">
        <v>390</v>
      </c>
    </row>
    <row r="5" spans="1:14" ht="14.25" x14ac:dyDescent="0.2">
      <c r="H5"/>
    </row>
    <row r="7" spans="1:14" ht="17.100000000000001" customHeight="1" x14ac:dyDescent="0.25">
      <c r="B7" s="2" t="s">
        <v>337</v>
      </c>
      <c r="C7" s="2"/>
      <c r="D7" s="2"/>
      <c r="E7" s="2"/>
      <c r="F7" s="2"/>
      <c r="G7" s="2"/>
      <c r="H7" s="93"/>
      <c r="I7" s="2"/>
      <c r="J7" s="55"/>
      <c r="K7" s="2"/>
    </row>
    <row r="8" spans="1:14" ht="29.1" customHeight="1" x14ac:dyDescent="0.25">
      <c r="A8" s="136">
        <v>2017</v>
      </c>
      <c r="B8" s="54"/>
      <c r="C8" s="134" t="s">
        <v>5</v>
      </c>
      <c r="D8" s="134" t="s">
        <v>6</v>
      </c>
      <c r="E8" s="134" t="s">
        <v>7</v>
      </c>
      <c r="F8" s="134" t="s">
        <v>8</v>
      </c>
      <c r="G8" s="134" t="s">
        <v>9</v>
      </c>
      <c r="H8" s="134" t="s">
        <v>10</v>
      </c>
      <c r="I8" s="134" t="s">
        <v>383</v>
      </c>
      <c r="J8" s="134" t="s">
        <v>385</v>
      </c>
      <c r="K8" s="134" t="s">
        <v>11</v>
      </c>
      <c r="L8" s="134" t="s">
        <v>384</v>
      </c>
    </row>
    <row r="9" spans="1:14" x14ac:dyDescent="0.25">
      <c r="A9" s="136"/>
      <c r="B9" s="54"/>
      <c r="C9" s="135"/>
      <c r="D9" s="135"/>
      <c r="E9" s="135"/>
      <c r="F9" s="135"/>
      <c r="G9" s="135"/>
      <c r="H9" s="135"/>
      <c r="I9" s="135"/>
      <c r="J9" s="135"/>
      <c r="K9" s="135"/>
      <c r="L9" s="135"/>
    </row>
    <row r="10" spans="1:14" ht="15.75" thickBot="1" x14ac:dyDescent="0.3">
      <c r="A10" s="35" t="s">
        <v>342</v>
      </c>
      <c r="B10" s="58" t="s">
        <v>338</v>
      </c>
      <c r="C10" s="6"/>
      <c r="D10" s="6"/>
      <c r="E10" s="7"/>
      <c r="F10" s="7"/>
      <c r="G10" s="7"/>
      <c r="H10" s="94"/>
      <c r="I10" s="6"/>
      <c r="J10" s="6"/>
    </row>
    <row r="11" spans="1:14" thickTop="1" x14ac:dyDescent="0.2">
      <c r="A11" s="120">
        <v>1</v>
      </c>
      <c r="B11" s="4" t="s">
        <v>118</v>
      </c>
      <c r="C11">
        <v>48</v>
      </c>
      <c r="D11" s="8">
        <v>8</v>
      </c>
      <c r="E11" s="5">
        <v>42930</v>
      </c>
      <c r="F11" s="5">
        <v>42937</v>
      </c>
      <c r="G11" s="5">
        <v>42968</v>
      </c>
      <c r="H11" s="95">
        <v>43032</v>
      </c>
      <c r="I11">
        <f t="shared" ref="I11:I13" si="0">G11-F11</f>
        <v>31</v>
      </c>
      <c r="J11" s="36">
        <f>G11-E11</f>
        <v>38</v>
      </c>
      <c r="K11" t="s">
        <v>119</v>
      </c>
    </row>
    <row r="12" spans="1:14" ht="14.25" x14ac:dyDescent="0.2">
      <c r="A12" s="84">
        <v>2</v>
      </c>
      <c r="B12" t="s">
        <v>120</v>
      </c>
      <c r="C12" s="8">
        <v>253</v>
      </c>
      <c r="D12">
        <v>97</v>
      </c>
      <c r="E12" s="5">
        <v>43019</v>
      </c>
      <c r="F12" s="5">
        <v>43041</v>
      </c>
      <c r="G12" s="5">
        <v>43102</v>
      </c>
      <c r="H12" s="95">
        <v>43544</v>
      </c>
      <c r="I12">
        <f t="shared" si="0"/>
        <v>61</v>
      </c>
      <c r="J12" s="37">
        <f>G12-E12</f>
        <v>83</v>
      </c>
      <c r="K12" t="s">
        <v>121</v>
      </c>
    </row>
    <row r="13" spans="1:14" ht="14.25" x14ac:dyDescent="0.2">
      <c r="A13" s="85">
        <v>3</v>
      </c>
      <c r="B13" s="1" t="s">
        <v>122</v>
      </c>
      <c r="C13" s="1">
        <v>33</v>
      </c>
      <c r="D13" s="1">
        <v>0</v>
      </c>
      <c r="E13" s="11">
        <v>43090</v>
      </c>
      <c r="F13" s="11">
        <v>43103</v>
      </c>
      <c r="G13" s="11">
        <v>43133</v>
      </c>
      <c r="H13" s="96">
        <v>43276</v>
      </c>
      <c r="I13" s="1">
        <f t="shared" si="0"/>
        <v>30</v>
      </c>
      <c r="J13" s="38">
        <f>G13-E13</f>
        <v>43</v>
      </c>
      <c r="K13" t="s">
        <v>123</v>
      </c>
    </row>
    <row r="14" spans="1:14" x14ac:dyDescent="0.25">
      <c r="B14" s="14" t="s">
        <v>31</v>
      </c>
      <c r="C14">
        <f>SUM(C10:C13)</f>
        <v>334</v>
      </c>
      <c r="D14">
        <f>SUM(D10:D13)</f>
        <v>105</v>
      </c>
      <c r="G14" s="14"/>
      <c r="H14" s="14" t="s">
        <v>32</v>
      </c>
      <c r="I14" s="13">
        <f>AVERAGE(I11:I13)</f>
        <v>40.666666666666664</v>
      </c>
      <c r="J14" s="39">
        <f>AVERAGE(J11:J13)</f>
        <v>54.666666666666664</v>
      </c>
    </row>
    <row r="15" spans="1:14" x14ac:dyDescent="0.25">
      <c r="A15" s="54">
        <v>2018</v>
      </c>
      <c r="B15" s="54"/>
      <c r="J15" s="37"/>
    </row>
    <row r="16" spans="1:14" ht="14.25" x14ac:dyDescent="0.2">
      <c r="A16" s="84">
        <v>4</v>
      </c>
      <c r="B16" s="4" t="s">
        <v>124</v>
      </c>
      <c r="C16">
        <v>60</v>
      </c>
      <c r="D16">
        <v>7</v>
      </c>
      <c r="E16" s="5">
        <v>43173</v>
      </c>
      <c r="F16" s="5">
        <v>43178</v>
      </c>
      <c r="G16" s="5">
        <v>43238</v>
      </c>
      <c r="H16" s="95">
        <v>43433</v>
      </c>
      <c r="I16">
        <f t="shared" ref="I16:I34" si="1">G16-F16</f>
        <v>60</v>
      </c>
      <c r="J16" s="37">
        <f t="shared" ref="J16:J34" si="2">G16-E16</f>
        <v>65</v>
      </c>
      <c r="K16" t="s">
        <v>125</v>
      </c>
      <c r="N16" s="4"/>
    </row>
    <row r="17" spans="1:11" ht="14.25" x14ac:dyDescent="0.2">
      <c r="A17" s="84">
        <v>5</v>
      </c>
      <c r="B17" s="4" t="s">
        <v>126</v>
      </c>
      <c r="C17">
        <v>267</v>
      </c>
      <c r="D17">
        <v>89</v>
      </c>
      <c r="E17" s="5">
        <v>43173</v>
      </c>
      <c r="F17" s="5">
        <v>43185</v>
      </c>
      <c r="G17" s="5">
        <v>43245</v>
      </c>
      <c r="H17" s="95">
        <v>43453</v>
      </c>
      <c r="I17">
        <f t="shared" si="1"/>
        <v>60</v>
      </c>
      <c r="J17" s="37">
        <f t="shared" si="2"/>
        <v>72</v>
      </c>
      <c r="K17" t="s">
        <v>127</v>
      </c>
    </row>
    <row r="18" spans="1:11" ht="14.25" x14ac:dyDescent="0.2">
      <c r="A18" s="84">
        <v>6</v>
      </c>
      <c r="B18" s="4" t="s">
        <v>128</v>
      </c>
      <c r="C18">
        <v>408</v>
      </c>
      <c r="E18" s="5">
        <v>43208</v>
      </c>
      <c r="F18" s="5">
        <v>43229</v>
      </c>
      <c r="G18" s="5">
        <v>43319</v>
      </c>
      <c r="H18" s="95">
        <v>43621</v>
      </c>
      <c r="I18">
        <f t="shared" si="1"/>
        <v>90</v>
      </c>
      <c r="J18" s="37">
        <f t="shared" si="2"/>
        <v>111</v>
      </c>
      <c r="K18" t="s">
        <v>129</v>
      </c>
    </row>
    <row r="19" spans="1:11" ht="28.5" x14ac:dyDescent="0.2">
      <c r="A19" s="84">
        <v>7</v>
      </c>
      <c r="B19" s="4" t="s">
        <v>130</v>
      </c>
      <c r="C19">
        <v>38</v>
      </c>
      <c r="D19">
        <v>17</v>
      </c>
      <c r="E19" s="5">
        <v>43208</v>
      </c>
      <c r="F19" s="5">
        <v>43229</v>
      </c>
      <c r="G19" s="5">
        <v>43319</v>
      </c>
      <c r="H19" s="95" t="s">
        <v>336</v>
      </c>
      <c r="I19">
        <f t="shared" si="1"/>
        <v>90</v>
      </c>
      <c r="J19" s="37">
        <f t="shared" si="2"/>
        <v>111</v>
      </c>
      <c r="K19" t="s">
        <v>131</v>
      </c>
    </row>
    <row r="20" spans="1:11" ht="28.5" x14ac:dyDescent="0.2">
      <c r="A20" s="84">
        <v>8</v>
      </c>
      <c r="B20" s="4" t="s">
        <v>132</v>
      </c>
      <c r="C20">
        <v>471</v>
      </c>
      <c r="D20">
        <v>209</v>
      </c>
      <c r="E20" s="5">
        <v>43208</v>
      </c>
      <c r="F20" s="5">
        <v>43229</v>
      </c>
      <c r="G20" s="5">
        <v>43319</v>
      </c>
      <c r="H20" s="95">
        <v>43621</v>
      </c>
      <c r="I20">
        <f t="shared" si="1"/>
        <v>90</v>
      </c>
      <c r="J20" s="37">
        <f t="shared" si="2"/>
        <v>111</v>
      </c>
      <c r="K20" t="s">
        <v>133</v>
      </c>
    </row>
    <row r="21" spans="1:11" ht="14.25" x14ac:dyDescent="0.2">
      <c r="A21" s="84">
        <v>9</v>
      </c>
      <c r="B21" s="4" t="s">
        <v>134</v>
      </c>
      <c r="C21">
        <v>71</v>
      </c>
      <c r="D21">
        <v>24</v>
      </c>
      <c r="E21" s="5">
        <v>43222</v>
      </c>
      <c r="F21" s="5">
        <v>43228</v>
      </c>
      <c r="G21" s="5">
        <v>43290</v>
      </c>
      <c r="H21" s="95">
        <v>43634</v>
      </c>
      <c r="I21">
        <f t="shared" si="1"/>
        <v>62</v>
      </c>
      <c r="J21" s="37">
        <f t="shared" si="2"/>
        <v>68</v>
      </c>
      <c r="K21" t="s">
        <v>135</v>
      </c>
    </row>
    <row r="22" spans="1:11" ht="14.25" x14ac:dyDescent="0.2">
      <c r="A22" s="84">
        <v>10</v>
      </c>
      <c r="B22" s="4" t="s">
        <v>136</v>
      </c>
      <c r="C22">
        <v>164</v>
      </c>
      <c r="D22">
        <v>65</v>
      </c>
      <c r="E22" s="5">
        <v>43243</v>
      </c>
      <c r="F22" s="5">
        <v>43259</v>
      </c>
      <c r="G22" s="5">
        <v>43290</v>
      </c>
      <c r="H22" s="95">
        <v>43434</v>
      </c>
      <c r="I22">
        <f t="shared" si="1"/>
        <v>31</v>
      </c>
      <c r="J22" s="37">
        <f t="shared" si="2"/>
        <v>47</v>
      </c>
      <c r="K22" t="s">
        <v>137</v>
      </c>
    </row>
    <row r="23" spans="1:11" ht="28.5" x14ac:dyDescent="0.2">
      <c r="A23" s="84">
        <v>11</v>
      </c>
      <c r="B23" s="4" t="s">
        <v>138</v>
      </c>
      <c r="C23">
        <v>687</v>
      </c>
      <c r="D23">
        <v>301</v>
      </c>
      <c r="E23" s="5">
        <v>43256</v>
      </c>
      <c r="F23" s="5">
        <v>43298</v>
      </c>
      <c r="G23" s="5">
        <v>43360</v>
      </c>
      <c r="H23" s="95">
        <v>43361</v>
      </c>
      <c r="I23">
        <f t="shared" si="1"/>
        <v>62</v>
      </c>
      <c r="J23" s="37">
        <f t="shared" si="2"/>
        <v>104</v>
      </c>
      <c r="K23" t="s">
        <v>139</v>
      </c>
    </row>
    <row r="24" spans="1:11" ht="14.25" x14ac:dyDescent="0.2">
      <c r="A24" s="84">
        <v>12</v>
      </c>
      <c r="B24" s="4" t="s">
        <v>140</v>
      </c>
      <c r="C24">
        <v>286</v>
      </c>
      <c r="D24">
        <v>130</v>
      </c>
      <c r="E24" s="5">
        <v>43279</v>
      </c>
      <c r="F24" s="5">
        <v>43312</v>
      </c>
      <c r="G24" s="5">
        <v>43374</v>
      </c>
      <c r="H24" s="95">
        <v>43733</v>
      </c>
      <c r="I24">
        <f t="shared" si="1"/>
        <v>62</v>
      </c>
      <c r="J24" s="37">
        <f t="shared" si="2"/>
        <v>95</v>
      </c>
      <c r="K24" t="s">
        <v>141</v>
      </c>
    </row>
    <row r="25" spans="1:11" ht="14.25" x14ac:dyDescent="0.2">
      <c r="A25" s="84">
        <v>13</v>
      </c>
      <c r="B25" s="4" t="s">
        <v>142</v>
      </c>
      <c r="C25">
        <v>183</v>
      </c>
      <c r="D25">
        <v>42</v>
      </c>
      <c r="E25" s="5">
        <v>43280</v>
      </c>
      <c r="F25" s="5">
        <v>43301</v>
      </c>
      <c r="G25" s="5">
        <v>43361</v>
      </c>
      <c r="H25" s="95">
        <v>44097</v>
      </c>
      <c r="I25">
        <f t="shared" si="1"/>
        <v>60</v>
      </c>
      <c r="J25" s="37">
        <f t="shared" si="2"/>
        <v>81</v>
      </c>
      <c r="K25" t="s">
        <v>143</v>
      </c>
    </row>
    <row r="26" spans="1:11" ht="28.5" x14ac:dyDescent="0.2">
      <c r="A26" s="84">
        <v>14</v>
      </c>
      <c r="B26" s="4" t="s">
        <v>144</v>
      </c>
      <c r="C26">
        <v>216</v>
      </c>
      <c r="D26">
        <v>107</v>
      </c>
      <c r="E26" s="5">
        <v>43305</v>
      </c>
      <c r="F26" s="5">
        <v>43375</v>
      </c>
      <c r="G26" s="5">
        <v>43437</v>
      </c>
      <c r="H26" s="95">
        <v>43892</v>
      </c>
      <c r="I26">
        <f t="shared" si="1"/>
        <v>62</v>
      </c>
      <c r="J26" s="37">
        <f t="shared" si="2"/>
        <v>132</v>
      </c>
      <c r="K26" t="s">
        <v>145</v>
      </c>
    </row>
    <row r="27" spans="1:11" ht="28.5" x14ac:dyDescent="0.2">
      <c r="A27" s="84"/>
      <c r="B27" s="107" t="s">
        <v>146</v>
      </c>
      <c r="C27">
        <v>5</v>
      </c>
      <c r="D27">
        <v>0</v>
      </c>
      <c r="E27" s="5">
        <v>43347</v>
      </c>
      <c r="F27" s="5">
        <v>43354</v>
      </c>
      <c r="G27" s="5">
        <v>43390</v>
      </c>
      <c r="H27" s="95"/>
      <c r="I27">
        <f t="shared" si="1"/>
        <v>36</v>
      </c>
      <c r="J27" s="37">
        <f t="shared" si="2"/>
        <v>43</v>
      </c>
    </row>
    <row r="28" spans="1:11" ht="14.25" x14ac:dyDescent="0.2">
      <c r="A28" s="84">
        <v>15</v>
      </c>
      <c r="B28" s="4" t="s">
        <v>147</v>
      </c>
      <c r="C28">
        <v>16</v>
      </c>
      <c r="D28">
        <v>0</v>
      </c>
      <c r="E28" s="5">
        <v>43363</v>
      </c>
      <c r="F28" s="5">
        <v>43370</v>
      </c>
      <c r="G28" s="5">
        <v>43402</v>
      </c>
      <c r="H28" s="95">
        <v>43626</v>
      </c>
      <c r="I28">
        <f t="shared" si="1"/>
        <v>32</v>
      </c>
      <c r="J28" s="37">
        <f t="shared" si="2"/>
        <v>39</v>
      </c>
      <c r="K28" t="s">
        <v>148</v>
      </c>
    </row>
    <row r="29" spans="1:11" ht="14.25" x14ac:dyDescent="0.2">
      <c r="A29" s="84">
        <v>16</v>
      </c>
      <c r="B29" s="4" t="s">
        <v>149</v>
      </c>
      <c r="C29">
        <v>52</v>
      </c>
      <c r="D29">
        <v>10</v>
      </c>
      <c r="E29" s="5">
        <v>43369</v>
      </c>
      <c r="F29" s="5">
        <v>43378</v>
      </c>
      <c r="G29" s="5">
        <v>43409</v>
      </c>
      <c r="H29" s="95">
        <v>43684</v>
      </c>
      <c r="I29">
        <f t="shared" si="1"/>
        <v>31</v>
      </c>
      <c r="J29" s="37">
        <f t="shared" si="2"/>
        <v>40</v>
      </c>
      <c r="K29" t="s">
        <v>150</v>
      </c>
    </row>
    <row r="30" spans="1:11" ht="28.5" x14ac:dyDescent="0.2">
      <c r="A30" s="84">
        <v>17</v>
      </c>
      <c r="B30" s="4" t="s">
        <v>12</v>
      </c>
      <c r="C30">
        <v>49</v>
      </c>
      <c r="D30">
        <v>16</v>
      </c>
      <c r="E30" s="5">
        <v>43384</v>
      </c>
      <c r="F30" s="5">
        <v>43392</v>
      </c>
      <c r="G30" s="5">
        <v>43423</v>
      </c>
      <c r="H30" s="95">
        <v>43637</v>
      </c>
      <c r="I30">
        <f t="shared" si="1"/>
        <v>31</v>
      </c>
      <c r="J30" s="37">
        <f t="shared" si="2"/>
        <v>39</v>
      </c>
      <c r="K30" t="s">
        <v>151</v>
      </c>
    </row>
    <row r="31" spans="1:11" ht="28.5" x14ac:dyDescent="0.2">
      <c r="A31" s="84">
        <v>18</v>
      </c>
      <c r="B31" s="4" t="s">
        <v>152</v>
      </c>
      <c r="C31">
        <v>698</v>
      </c>
      <c r="D31">
        <v>237</v>
      </c>
      <c r="E31" s="5">
        <v>43403</v>
      </c>
      <c r="F31" s="5">
        <v>43434</v>
      </c>
      <c r="G31" s="5">
        <v>43511</v>
      </c>
      <c r="H31" s="95">
        <v>43901</v>
      </c>
      <c r="I31">
        <f t="shared" si="1"/>
        <v>77</v>
      </c>
      <c r="J31" s="37">
        <f t="shared" si="2"/>
        <v>108</v>
      </c>
      <c r="K31" t="s">
        <v>153</v>
      </c>
    </row>
    <row r="32" spans="1:11" ht="14.25" x14ac:dyDescent="0.2">
      <c r="A32" s="84">
        <v>19</v>
      </c>
      <c r="B32" s="4" t="s">
        <v>154</v>
      </c>
      <c r="C32">
        <v>197</v>
      </c>
      <c r="D32">
        <v>124</v>
      </c>
      <c r="E32" s="5">
        <v>43453</v>
      </c>
      <c r="F32" s="5">
        <v>43497</v>
      </c>
      <c r="G32" s="5">
        <v>43587</v>
      </c>
      <c r="H32" s="95">
        <v>44111</v>
      </c>
      <c r="I32">
        <f t="shared" si="1"/>
        <v>90</v>
      </c>
      <c r="J32" s="37">
        <f t="shared" si="2"/>
        <v>134</v>
      </c>
      <c r="K32" t="s">
        <v>155</v>
      </c>
    </row>
    <row r="33" spans="1:11" ht="14.25" x14ac:dyDescent="0.2">
      <c r="A33" s="84">
        <v>20</v>
      </c>
      <c r="B33" s="4" t="s">
        <v>156</v>
      </c>
      <c r="C33">
        <v>239</v>
      </c>
      <c r="D33">
        <v>17</v>
      </c>
      <c r="E33" s="5">
        <v>43453</v>
      </c>
      <c r="F33" s="5">
        <v>43511</v>
      </c>
      <c r="G33" s="5">
        <v>43569</v>
      </c>
      <c r="H33" s="95">
        <v>43818</v>
      </c>
      <c r="I33">
        <f t="shared" si="1"/>
        <v>58</v>
      </c>
      <c r="J33" s="37">
        <f t="shared" si="2"/>
        <v>116</v>
      </c>
      <c r="K33" t="s">
        <v>157</v>
      </c>
    </row>
    <row r="34" spans="1:11" ht="28.5" x14ac:dyDescent="0.2">
      <c r="A34" s="85">
        <v>21</v>
      </c>
      <c r="B34" s="10" t="s">
        <v>138</v>
      </c>
      <c r="C34" s="1">
        <v>59</v>
      </c>
      <c r="D34" s="1">
        <v>3</v>
      </c>
      <c r="E34" s="11">
        <v>43455</v>
      </c>
      <c r="F34" s="11">
        <v>43504</v>
      </c>
      <c r="G34" s="11">
        <v>43535</v>
      </c>
      <c r="H34" s="96">
        <v>43651</v>
      </c>
      <c r="I34" s="1">
        <f t="shared" si="1"/>
        <v>31</v>
      </c>
      <c r="J34" s="38">
        <f t="shared" si="2"/>
        <v>80</v>
      </c>
      <c r="K34" t="s">
        <v>158</v>
      </c>
    </row>
    <row r="35" spans="1:11" x14ac:dyDescent="0.25">
      <c r="B35" s="14" t="s">
        <v>31</v>
      </c>
      <c r="C35" s="13">
        <f>SUM(C16:C34)</f>
        <v>4166</v>
      </c>
      <c r="D35" s="13">
        <f>SUM(D16:D34)</f>
        <v>1398</v>
      </c>
      <c r="G35" s="14"/>
      <c r="H35" s="14" t="s">
        <v>32</v>
      </c>
      <c r="I35" s="13">
        <f>AVERAGE(I16:I34)</f>
        <v>58.684210526315788</v>
      </c>
      <c r="J35" s="37">
        <f>AVERAGE(J16:J34)</f>
        <v>84</v>
      </c>
    </row>
    <row r="36" spans="1:11" x14ac:dyDescent="0.25">
      <c r="A36" s="54">
        <v>2019</v>
      </c>
      <c r="B36" s="54"/>
      <c r="J36" s="37"/>
    </row>
    <row r="37" spans="1:11" ht="28.5" x14ac:dyDescent="0.2">
      <c r="A37" s="84">
        <v>22</v>
      </c>
      <c r="B37" s="86" t="s">
        <v>159</v>
      </c>
      <c r="C37">
        <v>698</v>
      </c>
      <c r="D37">
        <v>322</v>
      </c>
      <c r="E37" s="5">
        <v>43510</v>
      </c>
      <c r="F37" s="5">
        <v>43517</v>
      </c>
      <c r="G37" s="5">
        <v>43539</v>
      </c>
      <c r="H37" s="95" t="s">
        <v>336</v>
      </c>
      <c r="I37" s="13">
        <f t="shared" ref="I37:I57" si="3">G37-F37</f>
        <v>22</v>
      </c>
      <c r="J37" s="37">
        <f t="shared" ref="J37:J57" si="4">G37-E37</f>
        <v>29</v>
      </c>
    </row>
    <row r="38" spans="1:11" ht="14.25" x14ac:dyDescent="0.2">
      <c r="A38" s="84">
        <v>23</v>
      </c>
      <c r="B38" s="4" t="s">
        <v>160</v>
      </c>
      <c r="C38">
        <v>76</v>
      </c>
      <c r="D38">
        <v>10</v>
      </c>
      <c r="E38" s="5">
        <v>43515</v>
      </c>
      <c r="F38" s="5">
        <v>43524</v>
      </c>
      <c r="G38" s="5">
        <v>43584</v>
      </c>
      <c r="H38" s="95">
        <v>43733</v>
      </c>
      <c r="I38" s="13">
        <f t="shared" si="3"/>
        <v>60</v>
      </c>
      <c r="J38" s="37">
        <f t="shared" si="4"/>
        <v>69</v>
      </c>
      <c r="K38" t="s">
        <v>161</v>
      </c>
    </row>
    <row r="39" spans="1:11" ht="14.25" x14ac:dyDescent="0.2">
      <c r="A39" s="84">
        <v>24</v>
      </c>
      <c r="B39" s="4" t="s">
        <v>162</v>
      </c>
      <c r="C39">
        <v>364</v>
      </c>
      <c r="D39">
        <v>148</v>
      </c>
      <c r="E39" s="5">
        <v>43544</v>
      </c>
      <c r="F39" s="5">
        <v>43565</v>
      </c>
      <c r="G39" s="5">
        <v>43626</v>
      </c>
      <c r="H39" s="95">
        <v>43929</v>
      </c>
      <c r="I39" s="13">
        <f t="shared" si="3"/>
        <v>61</v>
      </c>
      <c r="J39" s="37">
        <f t="shared" si="4"/>
        <v>82</v>
      </c>
      <c r="K39" t="s">
        <v>163</v>
      </c>
    </row>
    <row r="40" spans="1:11" ht="14.25" x14ac:dyDescent="0.2">
      <c r="A40" s="84">
        <v>25</v>
      </c>
      <c r="B40" s="4" t="s">
        <v>164</v>
      </c>
      <c r="C40">
        <v>224</v>
      </c>
      <c r="D40">
        <v>98</v>
      </c>
      <c r="E40" s="5">
        <v>43588</v>
      </c>
      <c r="F40" s="5">
        <v>43613</v>
      </c>
      <c r="G40" s="5">
        <v>43675</v>
      </c>
      <c r="H40" s="95">
        <v>43971</v>
      </c>
      <c r="I40" s="13">
        <f t="shared" si="3"/>
        <v>62</v>
      </c>
      <c r="J40" s="37">
        <f t="shared" si="4"/>
        <v>87</v>
      </c>
      <c r="K40" t="s">
        <v>165</v>
      </c>
    </row>
    <row r="41" spans="1:11" ht="14.25" x14ac:dyDescent="0.2">
      <c r="A41" s="84">
        <v>26</v>
      </c>
      <c r="B41" s="4" t="s">
        <v>166</v>
      </c>
      <c r="C41">
        <v>150</v>
      </c>
      <c r="D41">
        <v>33</v>
      </c>
      <c r="E41" s="5">
        <v>43594</v>
      </c>
      <c r="F41" s="5">
        <v>43614</v>
      </c>
      <c r="G41" s="5">
        <v>43675</v>
      </c>
      <c r="H41" s="95">
        <v>43902</v>
      </c>
      <c r="I41" s="13">
        <f t="shared" si="3"/>
        <v>61</v>
      </c>
      <c r="J41" s="37">
        <f t="shared" si="4"/>
        <v>81</v>
      </c>
      <c r="K41" t="s">
        <v>167</v>
      </c>
    </row>
    <row r="42" spans="1:11" ht="28.5" x14ac:dyDescent="0.2">
      <c r="A42" s="84">
        <v>27</v>
      </c>
      <c r="B42" s="4" t="s">
        <v>168</v>
      </c>
      <c r="C42">
        <v>313</v>
      </c>
      <c r="D42">
        <v>21</v>
      </c>
      <c r="E42" s="5">
        <v>43595</v>
      </c>
      <c r="F42" s="5">
        <v>43609</v>
      </c>
      <c r="G42" s="5">
        <v>43669</v>
      </c>
      <c r="H42" s="95">
        <v>43817</v>
      </c>
      <c r="I42" s="13">
        <f t="shared" si="3"/>
        <v>60</v>
      </c>
      <c r="J42" s="37">
        <f t="shared" si="4"/>
        <v>74</v>
      </c>
      <c r="K42" t="s">
        <v>169</v>
      </c>
    </row>
    <row r="43" spans="1:11" ht="14.25" x14ac:dyDescent="0.2">
      <c r="A43" s="84">
        <v>28</v>
      </c>
      <c r="B43" s="4" t="s">
        <v>170</v>
      </c>
      <c r="C43">
        <v>82</v>
      </c>
      <c r="D43">
        <v>4</v>
      </c>
      <c r="E43" s="5">
        <v>43649</v>
      </c>
      <c r="F43" s="5">
        <v>43672</v>
      </c>
      <c r="G43" s="5">
        <v>43703</v>
      </c>
      <c r="H43" s="95">
        <v>44126</v>
      </c>
      <c r="I43" s="13">
        <f t="shared" si="3"/>
        <v>31</v>
      </c>
      <c r="J43" s="37">
        <f t="shared" si="4"/>
        <v>54</v>
      </c>
      <c r="K43" s="9" t="s">
        <v>171</v>
      </c>
    </row>
    <row r="44" spans="1:11" ht="14.25" x14ac:dyDescent="0.2">
      <c r="A44" s="84">
        <v>29</v>
      </c>
      <c r="B44" s="4" t="s">
        <v>172</v>
      </c>
      <c r="C44">
        <v>116</v>
      </c>
      <c r="D44">
        <v>47</v>
      </c>
      <c r="E44" s="5">
        <v>43685</v>
      </c>
      <c r="F44" s="5">
        <v>43700</v>
      </c>
      <c r="G44" s="5">
        <v>43760</v>
      </c>
      <c r="H44" s="95">
        <v>44069</v>
      </c>
      <c r="I44" s="13">
        <f t="shared" si="3"/>
        <v>60</v>
      </c>
      <c r="J44" s="37">
        <f t="shared" si="4"/>
        <v>75</v>
      </c>
      <c r="K44" t="s">
        <v>173</v>
      </c>
    </row>
    <row r="45" spans="1:11" ht="14.25" x14ac:dyDescent="0.2">
      <c r="A45" s="84">
        <v>30</v>
      </c>
      <c r="B45" s="4" t="s">
        <v>174</v>
      </c>
      <c r="C45">
        <v>128</v>
      </c>
      <c r="D45">
        <v>66</v>
      </c>
      <c r="E45" s="5">
        <v>43717</v>
      </c>
      <c r="F45" s="5">
        <v>43721</v>
      </c>
      <c r="G45" s="5">
        <v>43766</v>
      </c>
      <c r="H45" s="95" t="s">
        <v>336</v>
      </c>
      <c r="I45" s="13">
        <f t="shared" si="3"/>
        <v>45</v>
      </c>
      <c r="J45" s="37">
        <f t="shared" si="4"/>
        <v>49</v>
      </c>
      <c r="K45" t="s">
        <v>175</v>
      </c>
    </row>
    <row r="46" spans="1:11" ht="14.25" x14ac:dyDescent="0.2">
      <c r="A46" s="84">
        <v>31</v>
      </c>
      <c r="B46" s="4" t="s">
        <v>176</v>
      </c>
      <c r="C46">
        <v>151</v>
      </c>
      <c r="D46">
        <v>88</v>
      </c>
      <c r="E46" s="5">
        <v>43725</v>
      </c>
      <c r="F46" s="5">
        <v>43741</v>
      </c>
      <c r="G46" s="5">
        <v>43801</v>
      </c>
      <c r="H46" s="95">
        <v>44085</v>
      </c>
      <c r="I46" s="13">
        <f t="shared" si="3"/>
        <v>60</v>
      </c>
      <c r="J46" s="37">
        <f t="shared" si="4"/>
        <v>76</v>
      </c>
      <c r="K46" t="s">
        <v>177</v>
      </c>
    </row>
    <row r="47" spans="1:11" ht="14.25" x14ac:dyDescent="0.2">
      <c r="A47" s="84">
        <v>32</v>
      </c>
      <c r="B47" s="4" t="s">
        <v>178</v>
      </c>
      <c r="C47">
        <v>229</v>
      </c>
      <c r="D47">
        <v>154</v>
      </c>
      <c r="E47" s="5">
        <v>43733</v>
      </c>
      <c r="F47" s="5">
        <v>43768</v>
      </c>
      <c r="G47" s="5">
        <v>43829</v>
      </c>
      <c r="H47" s="95">
        <v>44090</v>
      </c>
      <c r="I47" s="13">
        <f t="shared" si="3"/>
        <v>61</v>
      </c>
      <c r="J47" s="37">
        <f t="shared" si="4"/>
        <v>96</v>
      </c>
      <c r="K47" t="s">
        <v>179</v>
      </c>
    </row>
    <row r="48" spans="1:11" ht="14.25" x14ac:dyDescent="0.2">
      <c r="A48" s="84">
        <v>33</v>
      </c>
      <c r="B48" s="4" t="s">
        <v>180</v>
      </c>
      <c r="C48">
        <v>50</v>
      </c>
      <c r="D48">
        <v>22</v>
      </c>
      <c r="E48" s="5">
        <v>43739</v>
      </c>
      <c r="F48" s="5">
        <v>43749</v>
      </c>
      <c r="G48" s="5">
        <v>43809</v>
      </c>
      <c r="H48" s="95">
        <v>44062</v>
      </c>
      <c r="I48" s="13">
        <f t="shared" si="3"/>
        <v>60</v>
      </c>
      <c r="J48" s="37">
        <f t="shared" si="4"/>
        <v>70</v>
      </c>
      <c r="K48" t="s">
        <v>181</v>
      </c>
    </row>
    <row r="49" spans="1:11" ht="14.25" x14ac:dyDescent="0.2">
      <c r="A49" s="84">
        <v>34</v>
      </c>
      <c r="B49" s="4" t="s">
        <v>182</v>
      </c>
      <c r="C49">
        <v>56</v>
      </c>
      <c r="D49">
        <v>12</v>
      </c>
      <c r="E49" s="5">
        <v>43756</v>
      </c>
      <c r="F49" s="5">
        <v>43768</v>
      </c>
      <c r="G49" s="5">
        <v>43798</v>
      </c>
      <c r="H49" s="95">
        <v>44018</v>
      </c>
      <c r="I49" s="13">
        <f t="shared" si="3"/>
        <v>30</v>
      </c>
      <c r="J49" s="37">
        <f t="shared" si="4"/>
        <v>42</v>
      </c>
      <c r="K49" t="s">
        <v>183</v>
      </c>
    </row>
    <row r="50" spans="1:11" ht="14.25" x14ac:dyDescent="0.2">
      <c r="A50" s="84">
        <v>35</v>
      </c>
      <c r="B50" s="4" t="s">
        <v>184</v>
      </c>
      <c r="C50">
        <v>168</v>
      </c>
      <c r="D50">
        <v>47</v>
      </c>
      <c r="E50" s="5">
        <v>43762</v>
      </c>
      <c r="F50" s="5">
        <v>43826</v>
      </c>
      <c r="G50" s="5">
        <v>43886</v>
      </c>
      <c r="H50" s="95">
        <v>44482</v>
      </c>
      <c r="I50" s="13">
        <f t="shared" si="3"/>
        <v>60</v>
      </c>
      <c r="J50" s="37">
        <f t="shared" si="4"/>
        <v>124</v>
      </c>
      <c r="K50" s="9" t="s">
        <v>185</v>
      </c>
    </row>
    <row r="51" spans="1:11" ht="14.25" x14ac:dyDescent="0.2">
      <c r="A51" s="84">
        <v>36</v>
      </c>
      <c r="B51" s="4" t="s">
        <v>186</v>
      </c>
      <c r="C51">
        <v>505</v>
      </c>
      <c r="D51">
        <v>361</v>
      </c>
      <c r="E51" s="5">
        <v>43773</v>
      </c>
      <c r="F51" s="5">
        <v>43809</v>
      </c>
      <c r="G51" s="5">
        <v>43871</v>
      </c>
      <c r="H51" s="95">
        <v>44187</v>
      </c>
      <c r="I51" s="13">
        <f t="shared" si="3"/>
        <v>62</v>
      </c>
      <c r="J51" s="37">
        <f t="shared" si="4"/>
        <v>98</v>
      </c>
      <c r="K51" t="s">
        <v>187</v>
      </c>
    </row>
    <row r="52" spans="1:11" ht="14.25" x14ac:dyDescent="0.2">
      <c r="A52" s="84">
        <v>37</v>
      </c>
      <c r="B52" s="4" t="s">
        <v>188</v>
      </c>
      <c r="C52">
        <v>141</v>
      </c>
      <c r="D52">
        <v>63</v>
      </c>
      <c r="E52" s="5">
        <v>43774</v>
      </c>
      <c r="F52" s="5">
        <v>43803</v>
      </c>
      <c r="G52" s="5">
        <v>43864</v>
      </c>
      <c r="H52" s="95">
        <v>44034</v>
      </c>
      <c r="I52" s="13">
        <f t="shared" si="3"/>
        <v>61</v>
      </c>
      <c r="J52" s="37">
        <f t="shared" si="4"/>
        <v>90</v>
      </c>
      <c r="K52" s="9" t="s">
        <v>189</v>
      </c>
    </row>
    <row r="53" spans="1:11" ht="14.25" x14ac:dyDescent="0.2">
      <c r="A53" s="84">
        <v>38</v>
      </c>
      <c r="B53" s="4" t="s">
        <v>190</v>
      </c>
      <c r="C53">
        <v>179</v>
      </c>
      <c r="D53">
        <v>18</v>
      </c>
      <c r="E53" s="5">
        <v>43774</v>
      </c>
      <c r="F53" s="5">
        <v>43803</v>
      </c>
      <c r="G53" s="5">
        <v>43864</v>
      </c>
      <c r="H53" s="95">
        <v>44097</v>
      </c>
      <c r="I53" s="13">
        <f t="shared" si="3"/>
        <v>61</v>
      </c>
      <c r="J53" s="37">
        <f t="shared" si="4"/>
        <v>90</v>
      </c>
      <c r="K53" t="s">
        <v>191</v>
      </c>
    </row>
    <row r="54" spans="1:11" ht="42.75" x14ac:dyDescent="0.2">
      <c r="A54" s="84">
        <v>39</v>
      </c>
      <c r="B54" s="4" t="s">
        <v>192</v>
      </c>
      <c r="C54">
        <v>456</v>
      </c>
      <c r="D54">
        <v>259</v>
      </c>
      <c r="E54" s="5">
        <v>43794</v>
      </c>
      <c r="F54" s="5">
        <v>43854</v>
      </c>
      <c r="G54" s="5">
        <v>43914</v>
      </c>
      <c r="H54" s="95">
        <v>44137</v>
      </c>
      <c r="I54" s="13">
        <f t="shared" si="3"/>
        <v>60</v>
      </c>
      <c r="J54" s="37">
        <f t="shared" si="4"/>
        <v>120</v>
      </c>
      <c r="K54" t="s">
        <v>81</v>
      </c>
    </row>
    <row r="55" spans="1:11" ht="14.25" x14ac:dyDescent="0.2">
      <c r="A55" s="84">
        <v>40</v>
      </c>
      <c r="B55" s="4" t="s">
        <v>78</v>
      </c>
      <c r="C55">
        <v>197</v>
      </c>
      <c r="D55">
        <v>98</v>
      </c>
      <c r="E55" s="5">
        <v>43817</v>
      </c>
      <c r="F55" s="5">
        <v>43845</v>
      </c>
      <c r="G55" s="5">
        <v>43916</v>
      </c>
      <c r="H55" s="95">
        <v>44181</v>
      </c>
      <c r="I55" s="13">
        <f t="shared" si="3"/>
        <v>71</v>
      </c>
      <c r="J55" s="37">
        <f t="shared" si="4"/>
        <v>99</v>
      </c>
      <c r="K55" t="s">
        <v>193</v>
      </c>
    </row>
    <row r="56" spans="1:11" ht="14.25" x14ac:dyDescent="0.2">
      <c r="A56" s="84">
        <v>41</v>
      </c>
      <c r="B56" s="4" t="s">
        <v>194</v>
      </c>
      <c r="C56">
        <v>153</v>
      </c>
      <c r="D56">
        <v>72</v>
      </c>
      <c r="E56" s="5">
        <v>43817</v>
      </c>
      <c r="F56" s="5">
        <v>43845</v>
      </c>
      <c r="G56" s="5">
        <f>F56+60</f>
        <v>43905</v>
      </c>
      <c r="H56" s="95">
        <v>44069</v>
      </c>
      <c r="I56" s="13">
        <f t="shared" si="3"/>
        <v>60</v>
      </c>
      <c r="J56" s="37">
        <f t="shared" si="4"/>
        <v>88</v>
      </c>
      <c r="K56" t="s">
        <v>195</v>
      </c>
    </row>
    <row r="57" spans="1:11" ht="14.25" x14ac:dyDescent="0.2">
      <c r="A57" s="85">
        <v>42</v>
      </c>
      <c r="B57" s="10" t="s">
        <v>196</v>
      </c>
      <c r="C57" s="1">
        <v>86</v>
      </c>
      <c r="D57" s="1">
        <v>35</v>
      </c>
      <c r="E57" s="11">
        <v>43829</v>
      </c>
      <c r="F57" s="11">
        <v>43845</v>
      </c>
      <c r="G57" s="11">
        <v>43906</v>
      </c>
      <c r="H57" s="96" t="s">
        <v>336</v>
      </c>
      <c r="I57" s="22">
        <f t="shared" si="3"/>
        <v>61</v>
      </c>
      <c r="J57" s="38">
        <f t="shared" si="4"/>
        <v>77</v>
      </c>
      <c r="K57" t="s">
        <v>197</v>
      </c>
    </row>
    <row r="58" spans="1:11" x14ac:dyDescent="0.25">
      <c r="A58" s="119"/>
      <c r="B58" s="14" t="s">
        <v>31</v>
      </c>
      <c r="C58" s="13">
        <f>SUM(C37:C57)</f>
        <v>4522</v>
      </c>
      <c r="D58" s="13">
        <f>SUM(D37:D57)</f>
        <v>1978</v>
      </c>
      <c r="G58" s="14"/>
      <c r="H58" s="14" t="s">
        <v>32</v>
      </c>
      <c r="I58" s="23">
        <f>AVERAGE(I37:I57)</f>
        <v>55.666666666666664</v>
      </c>
      <c r="J58" s="40">
        <f>AVERAGE(J37:J57)</f>
        <v>79.523809523809518</v>
      </c>
    </row>
    <row r="59" spans="1:11" x14ac:dyDescent="0.25">
      <c r="A59" s="54">
        <v>2020</v>
      </c>
      <c r="B59" s="54"/>
      <c r="J59" s="37"/>
    </row>
    <row r="60" spans="1:11" ht="14.25" x14ac:dyDescent="0.2">
      <c r="A60" s="84">
        <v>43</v>
      </c>
      <c r="B60" s="4" t="s">
        <v>198</v>
      </c>
      <c r="C60">
        <v>196</v>
      </c>
      <c r="D60">
        <v>87</v>
      </c>
      <c r="E60" s="5">
        <v>43860</v>
      </c>
      <c r="F60" s="5">
        <v>43889</v>
      </c>
      <c r="G60" s="5">
        <v>43949</v>
      </c>
      <c r="H60" s="95">
        <v>44154</v>
      </c>
      <c r="I60">
        <f t="shared" ref="I60:I72" si="5">G60-F60</f>
        <v>60</v>
      </c>
      <c r="J60" s="37">
        <f t="shared" ref="J60:J72" si="6">G60-E60</f>
        <v>89</v>
      </c>
      <c r="K60" t="s">
        <v>199</v>
      </c>
    </row>
    <row r="61" spans="1:11" ht="28.5" x14ac:dyDescent="0.2">
      <c r="A61" s="84">
        <v>44</v>
      </c>
      <c r="B61" s="4" t="s">
        <v>138</v>
      </c>
      <c r="C61">
        <v>345</v>
      </c>
      <c r="D61">
        <v>6</v>
      </c>
      <c r="E61" s="5">
        <v>43860</v>
      </c>
      <c r="F61" s="5">
        <v>43889</v>
      </c>
      <c r="G61" s="5">
        <v>43922</v>
      </c>
      <c r="H61" s="95">
        <v>44007</v>
      </c>
      <c r="I61">
        <f t="shared" si="5"/>
        <v>33</v>
      </c>
      <c r="J61" s="37">
        <f t="shared" si="6"/>
        <v>62</v>
      </c>
      <c r="K61" t="s">
        <v>200</v>
      </c>
    </row>
    <row r="62" spans="1:11" ht="14.25" x14ac:dyDescent="0.2">
      <c r="A62" s="84">
        <v>45</v>
      </c>
      <c r="B62" s="4" t="s">
        <v>201</v>
      </c>
      <c r="C62">
        <v>595</v>
      </c>
      <c r="D62">
        <v>297</v>
      </c>
      <c r="E62" s="5">
        <v>43875</v>
      </c>
      <c r="F62" s="5">
        <v>43914</v>
      </c>
      <c r="G62" s="5">
        <v>43977</v>
      </c>
      <c r="H62" s="95">
        <v>44174</v>
      </c>
      <c r="I62">
        <f t="shared" si="5"/>
        <v>63</v>
      </c>
      <c r="J62" s="37">
        <f t="shared" si="6"/>
        <v>102</v>
      </c>
      <c r="K62" t="s">
        <v>202</v>
      </c>
    </row>
    <row r="63" spans="1:11" ht="28.5" x14ac:dyDescent="0.2">
      <c r="A63" s="84">
        <v>46</v>
      </c>
      <c r="B63" s="4" t="s">
        <v>203</v>
      </c>
      <c r="C63">
        <v>341</v>
      </c>
      <c r="D63">
        <v>123</v>
      </c>
      <c r="E63" s="5">
        <v>43894</v>
      </c>
      <c r="F63" s="5">
        <v>43921</v>
      </c>
      <c r="G63" s="5">
        <v>43983</v>
      </c>
      <c r="H63" s="95">
        <v>44137</v>
      </c>
      <c r="I63">
        <f t="shared" si="5"/>
        <v>62</v>
      </c>
      <c r="J63" s="37">
        <f t="shared" si="6"/>
        <v>89</v>
      </c>
      <c r="K63" t="s">
        <v>204</v>
      </c>
    </row>
    <row r="64" spans="1:11" ht="14.25" x14ac:dyDescent="0.2">
      <c r="A64" s="84">
        <v>47</v>
      </c>
      <c r="B64" s="4" t="s">
        <v>205</v>
      </c>
      <c r="C64">
        <v>140</v>
      </c>
      <c r="D64">
        <v>73</v>
      </c>
      <c r="E64" s="5">
        <v>43942</v>
      </c>
      <c r="F64" s="5">
        <v>43964</v>
      </c>
      <c r="G64" s="5">
        <v>44033</v>
      </c>
      <c r="H64" s="95">
        <v>44168</v>
      </c>
      <c r="I64">
        <f t="shared" si="5"/>
        <v>69</v>
      </c>
      <c r="J64" s="37">
        <f t="shared" si="6"/>
        <v>91</v>
      </c>
      <c r="K64" t="s">
        <v>206</v>
      </c>
    </row>
    <row r="65" spans="1:11" ht="14.25" x14ac:dyDescent="0.2">
      <c r="A65" s="84">
        <v>48</v>
      </c>
      <c r="B65" s="4" t="s">
        <v>207</v>
      </c>
      <c r="C65">
        <v>53</v>
      </c>
      <c r="D65">
        <v>13</v>
      </c>
      <c r="E65" s="5">
        <v>44022</v>
      </c>
      <c r="F65" s="5">
        <v>44043</v>
      </c>
      <c r="G65" s="5">
        <v>44103</v>
      </c>
      <c r="H65" s="95" t="s">
        <v>336</v>
      </c>
      <c r="I65">
        <f t="shared" si="5"/>
        <v>60</v>
      </c>
      <c r="J65" s="37">
        <f t="shared" si="6"/>
        <v>81</v>
      </c>
      <c r="K65" t="s">
        <v>208</v>
      </c>
    </row>
    <row r="66" spans="1:11" ht="42.75" x14ac:dyDescent="0.2">
      <c r="A66" s="84">
        <v>49</v>
      </c>
      <c r="B66" s="4" t="s">
        <v>209</v>
      </c>
      <c r="C66">
        <v>645</v>
      </c>
      <c r="D66">
        <v>293</v>
      </c>
      <c r="E66" s="5">
        <v>44048</v>
      </c>
      <c r="F66" s="5">
        <v>44140</v>
      </c>
      <c r="G66" s="5">
        <v>44200</v>
      </c>
      <c r="H66" s="95">
        <v>44860</v>
      </c>
      <c r="I66">
        <f t="shared" si="5"/>
        <v>60</v>
      </c>
      <c r="J66" s="37">
        <f t="shared" si="6"/>
        <v>152</v>
      </c>
      <c r="K66" t="s">
        <v>210</v>
      </c>
    </row>
    <row r="67" spans="1:11" ht="28.5" x14ac:dyDescent="0.2">
      <c r="A67" s="84">
        <v>50</v>
      </c>
      <c r="B67" s="4" t="s">
        <v>211</v>
      </c>
      <c r="C67">
        <v>438</v>
      </c>
      <c r="D67">
        <v>219</v>
      </c>
      <c r="E67" s="5">
        <v>44064</v>
      </c>
      <c r="F67" s="5">
        <v>44120</v>
      </c>
      <c r="G67" s="5">
        <v>44165</v>
      </c>
      <c r="H67" s="95" t="s">
        <v>336</v>
      </c>
      <c r="I67">
        <f t="shared" si="5"/>
        <v>45</v>
      </c>
      <c r="J67" s="37">
        <f t="shared" si="6"/>
        <v>101</v>
      </c>
      <c r="K67" t="s">
        <v>212</v>
      </c>
    </row>
    <row r="68" spans="1:11" ht="14.25" x14ac:dyDescent="0.2">
      <c r="A68" s="84">
        <v>51</v>
      </c>
      <c r="B68" s="4" t="s">
        <v>213</v>
      </c>
      <c r="C68">
        <v>20</v>
      </c>
      <c r="D68">
        <v>0</v>
      </c>
      <c r="E68" s="5">
        <v>44064</v>
      </c>
      <c r="F68" s="5">
        <v>44091</v>
      </c>
      <c r="G68" s="5">
        <v>44123</v>
      </c>
      <c r="H68" s="95">
        <v>44176</v>
      </c>
      <c r="I68">
        <f t="shared" si="5"/>
        <v>32</v>
      </c>
      <c r="J68" s="37">
        <f t="shared" si="6"/>
        <v>59</v>
      </c>
      <c r="K68" t="s">
        <v>214</v>
      </c>
    </row>
    <row r="69" spans="1:11" ht="42.75" x14ac:dyDescent="0.2">
      <c r="A69" s="84">
        <v>52</v>
      </c>
      <c r="B69" s="4" t="s">
        <v>215</v>
      </c>
      <c r="C69">
        <v>471</v>
      </c>
      <c r="D69">
        <v>211</v>
      </c>
      <c r="E69" s="5">
        <v>44102</v>
      </c>
      <c r="F69" s="5">
        <v>44196</v>
      </c>
      <c r="G69" s="5">
        <v>44256</v>
      </c>
      <c r="H69" s="95" t="s">
        <v>336</v>
      </c>
      <c r="I69">
        <f t="shared" si="5"/>
        <v>60</v>
      </c>
      <c r="J69" s="37">
        <f t="shared" si="6"/>
        <v>154</v>
      </c>
      <c r="K69" t="s">
        <v>216</v>
      </c>
    </row>
    <row r="70" spans="1:11" ht="14.25" x14ac:dyDescent="0.2">
      <c r="A70" s="84">
        <v>53</v>
      </c>
      <c r="B70" s="4" t="s">
        <v>217</v>
      </c>
      <c r="C70">
        <v>139</v>
      </c>
      <c r="D70">
        <v>98</v>
      </c>
      <c r="E70" s="5">
        <v>44159</v>
      </c>
      <c r="F70" s="5">
        <v>44176</v>
      </c>
      <c r="G70" s="5">
        <v>44236</v>
      </c>
      <c r="H70" s="95" t="s">
        <v>336</v>
      </c>
      <c r="I70">
        <f t="shared" si="5"/>
        <v>60</v>
      </c>
      <c r="J70" s="37">
        <f t="shared" si="6"/>
        <v>77</v>
      </c>
      <c r="K70" t="s">
        <v>218</v>
      </c>
    </row>
    <row r="71" spans="1:11" ht="28.5" x14ac:dyDescent="0.2">
      <c r="A71" s="84">
        <v>54</v>
      </c>
      <c r="B71" s="4" t="s">
        <v>219</v>
      </c>
      <c r="C71">
        <v>92</v>
      </c>
      <c r="D71">
        <v>45</v>
      </c>
      <c r="E71" s="5">
        <v>44159</v>
      </c>
      <c r="F71" s="5">
        <v>44176</v>
      </c>
      <c r="G71" s="5">
        <v>44236</v>
      </c>
      <c r="H71" s="95" t="s">
        <v>336</v>
      </c>
      <c r="I71">
        <f t="shared" si="5"/>
        <v>60</v>
      </c>
      <c r="J71" s="37">
        <f t="shared" si="6"/>
        <v>77</v>
      </c>
      <c r="K71" t="s">
        <v>220</v>
      </c>
    </row>
    <row r="72" spans="1:11" ht="14.25" x14ac:dyDescent="0.2">
      <c r="A72" s="85">
        <v>55</v>
      </c>
      <c r="B72" s="10" t="s">
        <v>221</v>
      </c>
      <c r="C72" s="1">
        <v>83</v>
      </c>
      <c r="D72" s="1">
        <v>39</v>
      </c>
      <c r="E72" s="11">
        <v>44187</v>
      </c>
      <c r="F72" s="11">
        <v>44215</v>
      </c>
      <c r="G72" s="11">
        <v>44277</v>
      </c>
      <c r="H72" s="96">
        <v>44714</v>
      </c>
      <c r="I72" s="1">
        <f t="shared" si="5"/>
        <v>62</v>
      </c>
      <c r="J72" s="38">
        <f t="shared" si="6"/>
        <v>90</v>
      </c>
      <c r="K72" t="s">
        <v>222</v>
      </c>
    </row>
    <row r="73" spans="1:11" ht="14.25" customHeight="1" x14ac:dyDescent="0.25">
      <c r="A73" s="119"/>
      <c r="B73" s="14" t="s">
        <v>31</v>
      </c>
      <c r="C73" s="24">
        <f>SUM(C60:C72)</f>
        <v>3558</v>
      </c>
      <c r="D73" s="24">
        <f>SUM(D60:D72)</f>
        <v>1504</v>
      </c>
      <c r="G73" s="17"/>
      <c r="H73" s="14" t="s">
        <v>32</v>
      </c>
      <c r="I73" s="23">
        <f>AVERAGE(I60:I72)</f>
        <v>55.846153846153847</v>
      </c>
      <c r="J73" s="13">
        <f>AVERAGE(J60:J72)</f>
        <v>94.15384615384616</v>
      </c>
    </row>
    <row r="74" spans="1:11" ht="16.5" customHeight="1" x14ac:dyDescent="0.25">
      <c r="B74" s="12"/>
      <c r="C74" s="15"/>
      <c r="D74" s="15"/>
      <c r="G74" s="17"/>
      <c r="I74" s="23"/>
    </row>
    <row r="75" spans="1:11" thickBot="1" x14ac:dyDescent="0.25">
      <c r="I75" s="23"/>
    </row>
    <row r="76" spans="1:11" x14ac:dyDescent="0.25">
      <c r="A76" s="43"/>
      <c r="B76" s="131" t="s">
        <v>366</v>
      </c>
      <c r="C76" s="59"/>
    </row>
    <row r="77" spans="1:11" ht="14.25" x14ac:dyDescent="0.2">
      <c r="A77" s="43"/>
      <c r="B77" s="37" t="s">
        <v>414</v>
      </c>
      <c r="C77" s="43">
        <f>SUM(C79,C78)</f>
        <v>55</v>
      </c>
    </row>
    <row r="78" spans="1:11" ht="14.25" x14ac:dyDescent="0.2">
      <c r="A78" s="43"/>
      <c r="B78" s="132" t="s">
        <v>415</v>
      </c>
      <c r="C78" s="44">
        <f>COUNTIFS(H11:H72,"&gt;5/4/2017",H11:H72,"&lt;12/23/2020")</f>
        <v>43</v>
      </c>
      <c r="D78" s="133" t="s">
        <v>420</v>
      </c>
    </row>
    <row r="79" spans="1:11" ht="14.25" x14ac:dyDescent="0.2">
      <c r="A79" s="43"/>
      <c r="B79" s="132" t="s">
        <v>416</v>
      </c>
      <c r="C79" s="43">
        <f>COUNTIFS(H11:H73,"&gt;12/23/2020")+COUNTIF(H11:H73,"Not Finalized")</f>
        <v>12</v>
      </c>
      <c r="D79" s="133"/>
    </row>
    <row r="80" spans="1:11" ht="14.25" x14ac:dyDescent="0.2">
      <c r="A80" s="43"/>
      <c r="B80" s="132" t="s">
        <v>417</v>
      </c>
      <c r="C80" s="43">
        <f>COUNT(C60:C72,C38:C57,C28:C34,C16:C26,C11:C13)</f>
        <v>54</v>
      </c>
      <c r="D80" s="133" t="s">
        <v>421</v>
      </c>
    </row>
    <row r="81" spans="1:9" ht="14.25" x14ac:dyDescent="0.2">
      <c r="A81" s="43"/>
      <c r="B81" s="132" t="s">
        <v>418</v>
      </c>
      <c r="C81" s="43">
        <f>COUNT(C37)</f>
        <v>1</v>
      </c>
      <c r="D81" s="133"/>
    </row>
    <row r="82" spans="1:9" ht="14.25" x14ac:dyDescent="0.2">
      <c r="A82" s="43"/>
      <c r="B82" s="132" t="s">
        <v>413</v>
      </c>
      <c r="C82">
        <v>0</v>
      </c>
      <c r="D82" s="133"/>
      <c r="I82" s="23"/>
    </row>
    <row r="83" spans="1:9" ht="14.25" x14ac:dyDescent="0.2">
      <c r="B83" s="51" t="s">
        <v>419</v>
      </c>
      <c r="C83" s="60">
        <f>SUM(C11:C13,C16:C34,C37:C40)</f>
        <v>5862</v>
      </c>
      <c r="I83" s="23"/>
    </row>
    <row r="84" spans="1:9" ht="14.25" x14ac:dyDescent="0.2">
      <c r="B84" s="51" t="s">
        <v>422</v>
      </c>
      <c r="C84" s="61">
        <f>(13500-C83)/C83</f>
        <v>1.3029682702149437</v>
      </c>
    </row>
    <row r="85" spans="1:9" ht="14.25" x14ac:dyDescent="0.2">
      <c r="B85" s="52" t="s">
        <v>112</v>
      </c>
      <c r="C85" s="62">
        <f>AVERAGE(C60:C72,C37:C57,C16:C34,C11:C13)</f>
        <v>224.64285714285714</v>
      </c>
    </row>
    <row r="86" spans="1:9" ht="14.25" x14ac:dyDescent="0.2">
      <c r="B86" s="52" t="s">
        <v>377</v>
      </c>
      <c r="C86" s="62">
        <f>AVERAGE(C60:C72,C38:C57,C28:C34,C16:C26,C11:C13)</f>
        <v>219.94444444444446</v>
      </c>
    </row>
    <row r="87" spans="1:9" ht="14.25" x14ac:dyDescent="0.2">
      <c r="B87" s="52" t="s">
        <v>114</v>
      </c>
      <c r="C87" s="62">
        <f>AVERAGE(D60:D72,D37:D57,D16:D34,D11:D13)</f>
        <v>90.63636363636364</v>
      </c>
    </row>
    <row r="88" spans="1:9" ht="14.25" x14ac:dyDescent="0.2">
      <c r="B88" s="52" t="s">
        <v>376</v>
      </c>
      <c r="C88" s="62">
        <f>AVERAGE(D60:D72,D38:D57,D28:D34,D16:D26,D11:D13)</f>
        <v>87.981132075471692</v>
      </c>
    </row>
    <row r="89" spans="1:9" ht="14.25" x14ac:dyDescent="0.2">
      <c r="A89" s="43"/>
      <c r="B89" s="37" t="s">
        <v>402</v>
      </c>
      <c r="C89" s="63">
        <f>AVERAGE(I60:I72,I37:I57,I16:I34,I11:I13)</f>
        <v>55.928571428571431</v>
      </c>
      <c r="D89" s="13"/>
    </row>
    <row r="90" spans="1:9" thickBot="1" x14ac:dyDescent="0.25">
      <c r="B90" s="53" t="s">
        <v>403</v>
      </c>
      <c r="C90" s="64">
        <f>AVERAGE(J60:J72,J37:J57,J16:J34,J11:J13)</f>
        <v>83.107142857142861</v>
      </c>
    </row>
  </sheetData>
  <mergeCells count="16">
    <mergeCell ref="J8:J9"/>
    <mergeCell ref="K8:K9"/>
    <mergeCell ref="L8:L9"/>
    <mergeCell ref="I8:I9"/>
    <mergeCell ref="A8:A9"/>
    <mergeCell ref="C8:C9"/>
    <mergeCell ref="D8:D9"/>
    <mergeCell ref="E8:E9"/>
    <mergeCell ref="F8:F9"/>
    <mergeCell ref="G8:G9"/>
    <mergeCell ref="H8:H9"/>
    <mergeCell ref="F2:I2"/>
    <mergeCell ref="G3:H3"/>
    <mergeCell ref="G4:H4"/>
    <mergeCell ref="D78:D79"/>
    <mergeCell ref="D80:D82"/>
  </mergeCell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C8141-56A3-4FEF-8AA3-04B9EED4CC6D}">
  <dimension ref="A1:M113"/>
  <sheetViews>
    <sheetView zoomScale="75" zoomScaleNormal="75" workbookViewId="0"/>
  </sheetViews>
  <sheetFormatPr defaultRowHeight="15" x14ac:dyDescent="0.2"/>
  <cols>
    <col min="1" max="1" width="6.625" customWidth="1"/>
    <col min="2" max="2" width="94.375" customWidth="1"/>
    <col min="3" max="3" width="16.25" customWidth="1"/>
    <col min="4" max="4" width="19.625" customWidth="1"/>
    <col min="5" max="5" width="18" customWidth="1"/>
    <col min="6" max="6" width="20" customWidth="1"/>
    <col min="7" max="7" width="23.5" customWidth="1"/>
    <col min="8" max="8" width="15.5" style="8" customWidth="1"/>
    <col min="9" max="9" width="31.75" customWidth="1"/>
    <col min="10" max="10" width="39.375" customWidth="1"/>
    <col min="11" max="11" width="16.75" customWidth="1"/>
    <col min="12" max="12" width="21.5" customWidth="1"/>
  </cols>
  <sheetData>
    <row r="1" spans="1:13" x14ac:dyDescent="0.2">
      <c r="A1" s="124" t="s">
        <v>387</v>
      </c>
    </row>
    <row r="2" spans="1:13" ht="14.25" x14ac:dyDescent="0.2">
      <c r="A2" s="123" t="s">
        <v>388</v>
      </c>
      <c r="F2" s="137" t="s">
        <v>370</v>
      </c>
      <c r="G2" s="138"/>
      <c r="H2" s="138"/>
      <c r="I2" s="139"/>
    </row>
    <row r="3" spans="1:13" ht="14.25" x14ac:dyDescent="0.2">
      <c r="A3" s="123" t="s">
        <v>389</v>
      </c>
      <c r="F3" s="114"/>
      <c r="G3" s="140" t="s">
        <v>371</v>
      </c>
      <c r="H3" s="141"/>
      <c r="I3" s="115" t="s">
        <v>386</v>
      </c>
    </row>
    <row r="4" spans="1:13" ht="14.25" x14ac:dyDescent="0.2">
      <c r="F4" s="116"/>
      <c r="G4" s="142" t="s">
        <v>392</v>
      </c>
      <c r="H4" s="143"/>
      <c r="I4" s="115" t="s">
        <v>390</v>
      </c>
    </row>
    <row r="5" spans="1:13" ht="14.25" x14ac:dyDescent="0.2">
      <c r="H5"/>
    </row>
    <row r="6" spans="1:13" ht="12" customHeight="1" x14ac:dyDescent="0.2"/>
    <row r="7" spans="1:13" ht="18" customHeight="1" x14ac:dyDescent="0.25">
      <c r="B7" s="2" t="s">
        <v>337</v>
      </c>
      <c r="C7" s="2"/>
      <c r="D7" s="2"/>
      <c r="E7" s="2"/>
      <c r="F7" s="2"/>
      <c r="G7" s="2"/>
      <c r="H7" s="93"/>
      <c r="I7" s="2"/>
      <c r="J7" s="55"/>
      <c r="K7" s="2"/>
    </row>
    <row r="8" spans="1:13" x14ac:dyDescent="0.25">
      <c r="A8" s="136">
        <v>2013</v>
      </c>
      <c r="B8" s="54"/>
      <c r="C8" s="134" t="s">
        <v>5</v>
      </c>
      <c r="D8" s="134" t="s">
        <v>6</v>
      </c>
      <c r="E8" s="134" t="s">
        <v>7</v>
      </c>
      <c r="F8" s="134" t="s">
        <v>8</v>
      </c>
      <c r="G8" s="134" t="s">
        <v>9</v>
      </c>
      <c r="H8" s="134" t="s">
        <v>10</v>
      </c>
      <c r="I8" s="134" t="s">
        <v>383</v>
      </c>
      <c r="J8" s="134" t="s">
        <v>385</v>
      </c>
      <c r="K8" s="134" t="s">
        <v>11</v>
      </c>
      <c r="L8" s="134" t="s">
        <v>384</v>
      </c>
    </row>
    <row r="9" spans="1:13" x14ac:dyDescent="0.25">
      <c r="A9" s="136"/>
      <c r="B9" s="54"/>
      <c r="C9" s="135"/>
      <c r="D9" s="135"/>
      <c r="E9" s="135"/>
      <c r="F9" s="135"/>
      <c r="G9" s="135"/>
      <c r="H9" s="135"/>
      <c r="I9" s="135"/>
      <c r="J9" s="135"/>
      <c r="K9" s="135"/>
      <c r="L9" s="135"/>
    </row>
    <row r="10" spans="1:13" ht="15.75" thickBot="1" x14ac:dyDescent="0.3">
      <c r="A10" s="121" t="s">
        <v>342</v>
      </c>
      <c r="B10" s="35" t="s">
        <v>335</v>
      </c>
      <c r="C10" s="6"/>
      <c r="D10" s="6"/>
      <c r="E10" s="7"/>
      <c r="F10" s="7"/>
      <c r="G10" s="7"/>
      <c r="H10" s="94"/>
      <c r="I10" s="6"/>
      <c r="J10" s="6"/>
    </row>
    <row r="11" spans="1:13" ht="29.25" thickTop="1" x14ac:dyDescent="0.2">
      <c r="A11" s="84">
        <v>1</v>
      </c>
      <c r="B11" s="4" t="s">
        <v>14</v>
      </c>
      <c r="C11">
        <v>305</v>
      </c>
      <c r="D11">
        <v>299</v>
      </c>
      <c r="E11" s="5">
        <v>41395</v>
      </c>
      <c r="F11" s="5">
        <v>41417</v>
      </c>
      <c r="G11" s="5">
        <v>41507</v>
      </c>
      <c r="H11" s="95">
        <v>41815</v>
      </c>
      <c r="I11">
        <f t="shared" ref="I11:I20" si="0">G11-F11</f>
        <v>90</v>
      </c>
      <c r="J11" s="36">
        <f t="shared" ref="J11:J20" si="1">G11-E11</f>
        <v>112</v>
      </c>
      <c r="K11" t="s">
        <v>15</v>
      </c>
    </row>
    <row r="12" spans="1:13" ht="46.5" customHeight="1" x14ac:dyDescent="0.2">
      <c r="A12" s="84">
        <v>2</v>
      </c>
      <c r="B12" s="86" t="s">
        <v>0</v>
      </c>
      <c r="C12" s="8">
        <f>188+29+305+276+71+65+464+256+255+155+501</f>
        <v>2565</v>
      </c>
      <c r="D12" s="8"/>
      <c r="E12" s="5">
        <v>41395</v>
      </c>
      <c r="F12" s="5">
        <v>41417</v>
      </c>
      <c r="G12" s="5">
        <v>41477</v>
      </c>
      <c r="H12" s="95" t="s">
        <v>336</v>
      </c>
      <c r="I12">
        <f t="shared" si="0"/>
        <v>60</v>
      </c>
      <c r="J12" s="37">
        <f t="shared" si="1"/>
        <v>82</v>
      </c>
      <c r="L12" s="4" t="s">
        <v>16</v>
      </c>
      <c r="M12" t="s">
        <v>17</v>
      </c>
    </row>
    <row r="13" spans="1:13" ht="14.25" x14ac:dyDescent="0.2">
      <c r="A13" s="84"/>
      <c r="B13" s="92" t="s">
        <v>1</v>
      </c>
      <c r="C13">
        <v>377</v>
      </c>
      <c r="D13">
        <v>234</v>
      </c>
      <c r="E13" s="5">
        <v>41414</v>
      </c>
      <c r="F13" s="5">
        <v>41417</v>
      </c>
      <c r="G13" s="5">
        <v>41463</v>
      </c>
      <c r="H13" s="95"/>
      <c r="I13">
        <f t="shared" si="0"/>
        <v>46</v>
      </c>
      <c r="J13" s="37">
        <f t="shared" si="1"/>
        <v>49</v>
      </c>
      <c r="L13" t="s">
        <v>17</v>
      </c>
    </row>
    <row r="14" spans="1:13" ht="14.25" x14ac:dyDescent="0.2">
      <c r="A14" s="84">
        <v>3</v>
      </c>
      <c r="B14" t="s">
        <v>18</v>
      </c>
      <c r="C14">
        <v>198</v>
      </c>
      <c r="D14">
        <v>155</v>
      </c>
      <c r="E14" s="5">
        <v>41430</v>
      </c>
      <c r="F14" s="5">
        <v>41444</v>
      </c>
      <c r="G14" s="5">
        <v>41534</v>
      </c>
      <c r="H14" s="95">
        <v>41843</v>
      </c>
      <c r="I14">
        <f t="shared" si="0"/>
        <v>90</v>
      </c>
      <c r="J14" s="37">
        <f t="shared" si="1"/>
        <v>104</v>
      </c>
      <c r="K14" s="9" t="s">
        <v>19</v>
      </c>
    </row>
    <row r="15" spans="1:13" ht="14.25" x14ac:dyDescent="0.2">
      <c r="A15" s="84">
        <v>4</v>
      </c>
      <c r="B15" t="s">
        <v>20</v>
      </c>
      <c r="C15">
        <v>186</v>
      </c>
      <c r="D15">
        <v>101</v>
      </c>
      <c r="E15" s="5">
        <v>41465</v>
      </c>
      <c r="F15" s="5">
        <v>41479</v>
      </c>
      <c r="G15" s="5">
        <v>41540</v>
      </c>
      <c r="H15" s="95" t="s">
        <v>336</v>
      </c>
      <c r="I15">
        <f t="shared" si="0"/>
        <v>61</v>
      </c>
      <c r="J15" s="37">
        <f t="shared" si="1"/>
        <v>75</v>
      </c>
      <c r="K15" t="s">
        <v>21</v>
      </c>
      <c r="L15" t="s">
        <v>22</v>
      </c>
    </row>
    <row r="16" spans="1:13" ht="14.25" x14ac:dyDescent="0.2">
      <c r="A16" s="84">
        <v>5</v>
      </c>
      <c r="B16" t="s">
        <v>23</v>
      </c>
      <c r="C16">
        <v>243</v>
      </c>
      <c r="D16">
        <v>174</v>
      </c>
      <c r="E16" s="5">
        <v>41514</v>
      </c>
      <c r="F16" s="5">
        <v>41537</v>
      </c>
      <c r="G16" s="5">
        <v>41577</v>
      </c>
      <c r="H16" s="95">
        <v>41997</v>
      </c>
      <c r="I16">
        <f t="shared" si="0"/>
        <v>40</v>
      </c>
      <c r="J16" s="37">
        <f t="shared" si="1"/>
        <v>63</v>
      </c>
      <c r="K16" t="s">
        <v>24</v>
      </c>
    </row>
    <row r="17" spans="1:12" ht="14.25" x14ac:dyDescent="0.2">
      <c r="A17" s="84">
        <v>6</v>
      </c>
      <c r="B17" t="s">
        <v>25</v>
      </c>
      <c r="C17">
        <v>294</v>
      </c>
      <c r="D17">
        <v>69</v>
      </c>
      <c r="E17" s="5">
        <v>41535</v>
      </c>
      <c r="F17" s="5">
        <v>41548</v>
      </c>
      <c r="G17" s="5">
        <v>41610</v>
      </c>
      <c r="H17" s="95">
        <v>42221</v>
      </c>
      <c r="I17">
        <f t="shared" si="0"/>
        <v>62</v>
      </c>
      <c r="J17" s="37">
        <f t="shared" si="1"/>
        <v>75</v>
      </c>
      <c r="K17" t="s">
        <v>26</v>
      </c>
    </row>
    <row r="18" spans="1:12" ht="14.25" x14ac:dyDescent="0.2">
      <c r="A18" s="84">
        <v>7</v>
      </c>
      <c r="B18" s="87" t="s">
        <v>2</v>
      </c>
      <c r="C18">
        <v>186</v>
      </c>
      <c r="D18">
        <v>101</v>
      </c>
      <c r="E18" s="5">
        <v>41544</v>
      </c>
      <c r="F18" s="5">
        <v>41550</v>
      </c>
      <c r="G18" s="5">
        <v>41582</v>
      </c>
      <c r="H18" s="95" t="s">
        <v>336</v>
      </c>
      <c r="I18">
        <f t="shared" si="0"/>
        <v>32</v>
      </c>
      <c r="J18" s="37">
        <f t="shared" si="1"/>
        <v>38</v>
      </c>
    </row>
    <row r="19" spans="1:12" ht="14.25" x14ac:dyDescent="0.2">
      <c r="A19" s="84">
        <v>8</v>
      </c>
      <c r="B19" t="s">
        <v>27</v>
      </c>
      <c r="C19">
        <v>585</v>
      </c>
      <c r="D19">
        <v>291</v>
      </c>
      <c r="E19" s="5">
        <v>41570</v>
      </c>
      <c r="F19" s="5">
        <v>41583</v>
      </c>
      <c r="G19" s="5">
        <v>41673</v>
      </c>
      <c r="H19" s="95">
        <v>42307</v>
      </c>
      <c r="I19">
        <f t="shared" si="0"/>
        <v>90</v>
      </c>
      <c r="J19" s="37">
        <f t="shared" si="1"/>
        <v>103</v>
      </c>
      <c r="K19" t="s">
        <v>28</v>
      </c>
    </row>
    <row r="20" spans="1:12" ht="28.5" x14ac:dyDescent="0.2">
      <c r="A20" s="84">
        <v>9</v>
      </c>
      <c r="B20" s="10" t="s">
        <v>29</v>
      </c>
      <c r="C20" s="1">
        <v>384</v>
      </c>
      <c r="D20" s="1">
        <v>137</v>
      </c>
      <c r="E20" s="11">
        <v>41626</v>
      </c>
      <c r="F20" s="11">
        <v>41662</v>
      </c>
      <c r="G20" s="11">
        <v>41722</v>
      </c>
      <c r="H20" s="96">
        <v>42088</v>
      </c>
      <c r="I20" s="1">
        <f t="shared" si="0"/>
        <v>60</v>
      </c>
      <c r="J20" s="38">
        <f t="shared" si="1"/>
        <v>96</v>
      </c>
      <c r="K20" t="s">
        <v>30</v>
      </c>
    </row>
    <row r="21" spans="1:12" x14ac:dyDescent="0.25">
      <c r="A21" s="119"/>
      <c r="B21" s="12" t="s">
        <v>31</v>
      </c>
      <c r="C21" s="13">
        <f>SUM(C11:C20)</f>
        <v>5323</v>
      </c>
      <c r="D21" s="13">
        <f>SUM(D10:D20)</f>
        <v>1561</v>
      </c>
      <c r="G21" s="14"/>
      <c r="H21" s="14" t="s">
        <v>32</v>
      </c>
      <c r="I21" s="15">
        <f>AVERAGE(I11:I20)</f>
        <v>63.1</v>
      </c>
      <c r="J21" s="39">
        <f>AVERAGE(J11:J20)</f>
        <v>79.7</v>
      </c>
    </row>
    <row r="22" spans="1:12" x14ac:dyDescent="0.25">
      <c r="B22" s="4"/>
      <c r="C22" s="13"/>
      <c r="D22" s="13"/>
      <c r="G22" s="14"/>
      <c r="H22" s="14"/>
      <c r="J22" s="37"/>
    </row>
    <row r="23" spans="1:12" x14ac:dyDescent="0.25">
      <c r="A23" s="54">
        <v>2014</v>
      </c>
      <c r="B23" s="54"/>
      <c r="J23" s="37"/>
    </row>
    <row r="24" spans="1:12" ht="14.25" x14ac:dyDescent="0.2">
      <c r="A24" s="84">
        <v>10</v>
      </c>
      <c r="B24" s="87" t="s">
        <v>3</v>
      </c>
      <c r="C24">
        <v>667</v>
      </c>
      <c r="D24">
        <v>337</v>
      </c>
      <c r="E24" s="5">
        <v>41695</v>
      </c>
      <c r="F24" s="5">
        <v>41698</v>
      </c>
      <c r="G24" s="5">
        <v>41726</v>
      </c>
      <c r="H24" s="95" t="s">
        <v>336</v>
      </c>
      <c r="I24">
        <f t="shared" ref="I24:I33" si="2">G24-F24</f>
        <v>28</v>
      </c>
      <c r="J24" s="37">
        <f t="shared" ref="J24:J33" si="3">G24-E24</f>
        <v>31</v>
      </c>
      <c r="L24" t="s">
        <v>17</v>
      </c>
    </row>
    <row r="25" spans="1:12" ht="14.25" x14ac:dyDescent="0.2">
      <c r="A25" s="84">
        <v>11</v>
      </c>
      <c r="B25" t="s">
        <v>33</v>
      </c>
      <c r="C25">
        <v>423</v>
      </c>
      <c r="D25">
        <v>124</v>
      </c>
      <c r="E25" s="5">
        <v>41710</v>
      </c>
      <c r="F25" s="5">
        <v>41724</v>
      </c>
      <c r="G25" s="5">
        <v>41786</v>
      </c>
      <c r="H25" s="95">
        <v>42641</v>
      </c>
      <c r="I25">
        <f t="shared" si="2"/>
        <v>62</v>
      </c>
      <c r="J25" s="37">
        <f t="shared" si="3"/>
        <v>76</v>
      </c>
      <c r="K25" t="s">
        <v>34</v>
      </c>
    </row>
    <row r="26" spans="1:12" ht="14.25" x14ac:dyDescent="0.2">
      <c r="A26" s="84"/>
      <c r="B26" s="92" t="s">
        <v>4</v>
      </c>
      <c r="C26">
        <v>667</v>
      </c>
      <c r="D26">
        <v>337</v>
      </c>
      <c r="E26" s="5">
        <v>41726</v>
      </c>
      <c r="F26" s="5">
        <v>41731</v>
      </c>
      <c r="G26" s="5">
        <v>41757</v>
      </c>
      <c r="H26" s="95"/>
      <c r="I26">
        <f t="shared" si="2"/>
        <v>26</v>
      </c>
      <c r="J26" s="37">
        <f t="shared" si="3"/>
        <v>31</v>
      </c>
      <c r="L26" t="s">
        <v>17</v>
      </c>
    </row>
    <row r="27" spans="1:12" ht="14.25" x14ac:dyDescent="0.2">
      <c r="A27" s="84">
        <v>12</v>
      </c>
      <c r="B27" t="s">
        <v>35</v>
      </c>
      <c r="C27">
        <v>21</v>
      </c>
      <c r="D27">
        <v>41</v>
      </c>
      <c r="E27" s="5">
        <v>41732</v>
      </c>
      <c r="F27" s="5">
        <v>41738</v>
      </c>
      <c r="G27" s="5">
        <v>41799</v>
      </c>
      <c r="H27" s="95" t="s">
        <v>336</v>
      </c>
      <c r="I27">
        <f t="shared" si="2"/>
        <v>61</v>
      </c>
      <c r="J27" s="37">
        <f t="shared" si="3"/>
        <v>67</v>
      </c>
      <c r="K27" t="s">
        <v>36</v>
      </c>
    </row>
    <row r="28" spans="1:12" ht="28.5" x14ac:dyDescent="0.2">
      <c r="A28" s="84">
        <v>13</v>
      </c>
      <c r="B28" s="4" t="s">
        <v>37</v>
      </c>
      <c r="C28">
        <v>510</v>
      </c>
      <c r="D28">
        <v>64</v>
      </c>
      <c r="E28" s="5">
        <v>41746</v>
      </c>
      <c r="F28" s="5">
        <v>41761</v>
      </c>
      <c r="G28" s="5">
        <v>41821</v>
      </c>
      <c r="H28" s="95">
        <v>43727</v>
      </c>
      <c r="I28">
        <f t="shared" si="2"/>
        <v>60</v>
      </c>
      <c r="J28" s="37">
        <f t="shared" si="3"/>
        <v>75</v>
      </c>
      <c r="K28" t="s">
        <v>38</v>
      </c>
    </row>
    <row r="29" spans="1:12" ht="28.5" x14ac:dyDescent="0.2">
      <c r="A29" s="84">
        <v>14</v>
      </c>
      <c r="B29" s="4" t="s">
        <v>39</v>
      </c>
      <c r="C29">
        <v>12</v>
      </c>
      <c r="D29">
        <v>0</v>
      </c>
      <c r="E29" s="5">
        <v>41810</v>
      </c>
      <c r="F29" s="5">
        <v>41817</v>
      </c>
      <c r="G29" s="5">
        <v>41848</v>
      </c>
      <c r="H29" s="95">
        <v>42193</v>
      </c>
      <c r="I29">
        <f t="shared" si="2"/>
        <v>31</v>
      </c>
      <c r="J29" s="37">
        <f t="shared" si="3"/>
        <v>38</v>
      </c>
      <c r="K29" t="s">
        <v>40</v>
      </c>
    </row>
    <row r="30" spans="1:12" ht="28.5" x14ac:dyDescent="0.2">
      <c r="A30" s="84">
        <v>15</v>
      </c>
      <c r="B30" s="4" t="s">
        <v>41</v>
      </c>
      <c r="C30">
        <v>105</v>
      </c>
      <c r="D30">
        <v>0</v>
      </c>
      <c r="E30" s="5">
        <v>41843</v>
      </c>
      <c r="F30" s="5">
        <v>41865</v>
      </c>
      <c r="G30" s="5">
        <v>41926</v>
      </c>
      <c r="H30" s="95">
        <v>42263</v>
      </c>
      <c r="I30">
        <f t="shared" si="2"/>
        <v>61</v>
      </c>
      <c r="J30" s="37">
        <f t="shared" si="3"/>
        <v>83</v>
      </c>
      <c r="K30" t="s">
        <v>42</v>
      </c>
    </row>
    <row r="31" spans="1:12" ht="14.25" x14ac:dyDescent="0.2">
      <c r="A31" s="84">
        <v>16</v>
      </c>
      <c r="B31" s="4" t="s">
        <v>43</v>
      </c>
      <c r="C31">
        <v>26</v>
      </c>
      <c r="D31">
        <v>6</v>
      </c>
      <c r="E31" s="5">
        <v>41863</v>
      </c>
      <c r="F31" s="5">
        <v>41869</v>
      </c>
      <c r="G31" s="5">
        <v>41899</v>
      </c>
      <c r="H31" s="95">
        <v>41990</v>
      </c>
      <c r="I31">
        <f t="shared" si="2"/>
        <v>30</v>
      </c>
      <c r="J31" s="37">
        <f t="shared" si="3"/>
        <v>36</v>
      </c>
      <c r="K31" t="s">
        <v>44</v>
      </c>
    </row>
    <row r="32" spans="1:12" ht="28.5" x14ac:dyDescent="0.2">
      <c r="A32" s="84">
        <v>17</v>
      </c>
      <c r="B32" s="4" t="s">
        <v>45</v>
      </c>
      <c r="C32">
        <v>66</v>
      </c>
      <c r="D32">
        <v>13</v>
      </c>
      <c r="E32" s="5">
        <v>41890</v>
      </c>
      <c r="F32" s="5">
        <v>41893</v>
      </c>
      <c r="G32" s="5">
        <v>41953</v>
      </c>
      <c r="H32" s="95">
        <v>43105</v>
      </c>
      <c r="I32">
        <f t="shared" si="2"/>
        <v>60</v>
      </c>
      <c r="J32" s="37">
        <f t="shared" si="3"/>
        <v>63</v>
      </c>
      <c r="K32" t="s">
        <v>46</v>
      </c>
    </row>
    <row r="33" spans="1:11" ht="14.25" x14ac:dyDescent="0.2">
      <c r="A33" s="84">
        <v>18</v>
      </c>
      <c r="B33" s="10" t="s">
        <v>47</v>
      </c>
      <c r="C33" s="1">
        <v>72</v>
      </c>
      <c r="D33" s="1">
        <v>20</v>
      </c>
      <c r="E33" s="11">
        <v>41991</v>
      </c>
      <c r="F33" s="11">
        <v>42003</v>
      </c>
      <c r="G33" s="11">
        <v>42065</v>
      </c>
      <c r="H33" s="96">
        <v>42720</v>
      </c>
      <c r="I33" s="1">
        <f t="shared" si="2"/>
        <v>62</v>
      </c>
      <c r="J33" s="38">
        <f t="shared" si="3"/>
        <v>74</v>
      </c>
      <c r="K33" t="s">
        <v>48</v>
      </c>
    </row>
    <row r="34" spans="1:11" x14ac:dyDescent="0.25">
      <c r="A34" s="119"/>
      <c r="B34" s="12" t="s">
        <v>31</v>
      </c>
      <c r="C34" s="13">
        <f>SUM(C24:C33)</f>
        <v>2569</v>
      </c>
      <c r="D34" s="13">
        <f>SUM(D24:D33)</f>
        <v>942</v>
      </c>
      <c r="G34" s="14"/>
      <c r="H34" s="14" t="s">
        <v>32</v>
      </c>
      <c r="I34" s="15">
        <f>AVERAGE(I24:I33)</f>
        <v>48.1</v>
      </c>
      <c r="J34" s="39">
        <f>AVERAGE(J24:J33)</f>
        <v>57.4</v>
      </c>
      <c r="K34" s="15"/>
    </row>
    <row r="35" spans="1:11" x14ac:dyDescent="0.25">
      <c r="B35" s="4"/>
      <c r="C35" s="13"/>
      <c r="D35" s="13"/>
      <c r="G35" s="14"/>
      <c r="H35" s="14"/>
      <c r="J35" s="37"/>
    </row>
    <row r="36" spans="1:11" x14ac:dyDescent="0.25">
      <c r="A36" s="54">
        <v>2015</v>
      </c>
      <c r="B36" s="54"/>
      <c r="J36" s="37"/>
    </row>
    <row r="37" spans="1:11" ht="14.25" x14ac:dyDescent="0.2">
      <c r="A37" s="84">
        <v>19</v>
      </c>
      <c r="B37" s="4" t="s">
        <v>49</v>
      </c>
      <c r="C37">
        <v>103</v>
      </c>
      <c r="D37">
        <v>46</v>
      </c>
      <c r="E37" s="5">
        <v>42044</v>
      </c>
      <c r="F37" s="5">
        <v>42052</v>
      </c>
      <c r="G37" s="5">
        <v>42114</v>
      </c>
      <c r="H37" s="95">
        <v>43454</v>
      </c>
      <c r="I37">
        <f t="shared" ref="I37:I54" si="4">G37-F37</f>
        <v>62</v>
      </c>
      <c r="J37" s="37">
        <f t="shared" ref="J37:J54" si="5">G37-E37</f>
        <v>70</v>
      </c>
      <c r="K37" t="s">
        <v>50</v>
      </c>
    </row>
    <row r="38" spans="1:11" ht="14.25" x14ac:dyDescent="0.2">
      <c r="A38" s="84">
        <v>20</v>
      </c>
      <c r="B38" s="4" t="s">
        <v>51</v>
      </c>
      <c r="C38">
        <v>245</v>
      </c>
      <c r="D38">
        <v>57</v>
      </c>
      <c r="E38" s="5">
        <v>42046</v>
      </c>
      <c r="F38" s="5">
        <v>42082</v>
      </c>
      <c r="G38" s="5">
        <v>42128</v>
      </c>
      <c r="H38" s="95">
        <v>42565</v>
      </c>
      <c r="I38">
        <f t="shared" si="4"/>
        <v>46</v>
      </c>
      <c r="J38" s="37">
        <f t="shared" si="5"/>
        <v>82</v>
      </c>
      <c r="K38" t="s">
        <v>52</v>
      </c>
    </row>
    <row r="39" spans="1:11" ht="14.25" x14ac:dyDescent="0.2">
      <c r="A39" s="84">
        <v>21</v>
      </c>
      <c r="B39" s="4" t="s">
        <v>53</v>
      </c>
      <c r="C39">
        <v>133</v>
      </c>
      <c r="D39">
        <v>75</v>
      </c>
      <c r="E39" s="5">
        <v>42088</v>
      </c>
      <c r="F39" s="5">
        <v>42096</v>
      </c>
      <c r="G39" s="5">
        <v>42156</v>
      </c>
      <c r="H39" s="95">
        <v>42156</v>
      </c>
      <c r="I39">
        <f t="shared" si="4"/>
        <v>60</v>
      </c>
      <c r="J39" s="37">
        <f t="shared" si="5"/>
        <v>68</v>
      </c>
      <c r="K39" t="s">
        <v>54</v>
      </c>
    </row>
    <row r="40" spans="1:11" ht="42.75" x14ac:dyDescent="0.2">
      <c r="A40" s="84">
        <v>22</v>
      </c>
      <c r="B40" s="4" t="s">
        <v>55</v>
      </c>
      <c r="C40">
        <v>242</v>
      </c>
      <c r="D40">
        <v>53</v>
      </c>
      <c r="E40" s="5">
        <v>42123</v>
      </c>
      <c r="F40" s="5">
        <v>42137</v>
      </c>
      <c r="G40" s="5">
        <v>42198</v>
      </c>
      <c r="H40" s="95">
        <v>42410</v>
      </c>
      <c r="I40">
        <f t="shared" si="4"/>
        <v>61</v>
      </c>
      <c r="J40" s="37">
        <f t="shared" si="5"/>
        <v>75</v>
      </c>
      <c r="K40" t="s">
        <v>56</v>
      </c>
    </row>
    <row r="41" spans="1:11" ht="14.25" x14ac:dyDescent="0.2">
      <c r="A41" s="84">
        <v>23</v>
      </c>
      <c r="B41" s="4" t="s">
        <v>57</v>
      </c>
      <c r="C41">
        <v>137</v>
      </c>
      <c r="D41">
        <v>54</v>
      </c>
      <c r="E41" s="5">
        <v>42123</v>
      </c>
      <c r="F41" s="5">
        <v>42131</v>
      </c>
      <c r="G41" s="5">
        <v>42191</v>
      </c>
      <c r="H41" s="95">
        <v>44798</v>
      </c>
      <c r="I41">
        <f t="shared" si="4"/>
        <v>60</v>
      </c>
      <c r="J41" s="37">
        <f t="shared" si="5"/>
        <v>68</v>
      </c>
      <c r="K41" t="s">
        <v>58</v>
      </c>
    </row>
    <row r="42" spans="1:11" ht="14.25" x14ac:dyDescent="0.2">
      <c r="A42" s="84">
        <v>24</v>
      </c>
      <c r="B42" s="4" t="s">
        <v>59</v>
      </c>
      <c r="C42">
        <v>510</v>
      </c>
      <c r="D42">
        <v>24</v>
      </c>
      <c r="E42" s="5">
        <v>42144</v>
      </c>
      <c r="F42" s="5">
        <v>42167</v>
      </c>
      <c r="G42" s="5">
        <v>42227</v>
      </c>
      <c r="H42" s="95">
        <v>42692</v>
      </c>
      <c r="I42">
        <f t="shared" si="4"/>
        <v>60</v>
      </c>
      <c r="J42" s="37">
        <f t="shared" si="5"/>
        <v>83</v>
      </c>
      <c r="K42" t="s">
        <v>60</v>
      </c>
    </row>
    <row r="43" spans="1:11" ht="14.25" x14ac:dyDescent="0.2">
      <c r="A43" s="84">
        <v>25</v>
      </c>
      <c r="B43" s="4" t="s">
        <v>61</v>
      </c>
      <c r="C43">
        <v>103</v>
      </c>
      <c r="D43">
        <v>10</v>
      </c>
      <c r="E43" s="5">
        <v>42144</v>
      </c>
      <c r="F43" s="5">
        <v>42167</v>
      </c>
      <c r="G43" s="5">
        <v>42227</v>
      </c>
      <c r="H43" s="95">
        <v>42607</v>
      </c>
      <c r="I43">
        <f t="shared" si="4"/>
        <v>60</v>
      </c>
      <c r="J43" s="37">
        <f t="shared" si="5"/>
        <v>83</v>
      </c>
      <c r="K43" t="s">
        <v>62</v>
      </c>
    </row>
    <row r="44" spans="1:11" ht="14.25" x14ac:dyDescent="0.2">
      <c r="A44" s="84">
        <v>26</v>
      </c>
      <c r="B44" s="4" t="s">
        <v>63</v>
      </c>
      <c r="C44">
        <v>198</v>
      </c>
      <c r="D44">
        <v>115</v>
      </c>
      <c r="E44" s="5">
        <v>42186</v>
      </c>
      <c r="F44" s="5">
        <v>42199</v>
      </c>
      <c r="G44" s="5">
        <v>42261</v>
      </c>
      <c r="H44" s="95">
        <v>44860</v>
      </c>
      <c r="I44">
        <f t="shared" si="4"/>
        <v>62</v>
      </c>
      <c r="J44" s="37">
        <f t="shared" si="5"/>
        <v>75</v>
      </c>
      <c r="K44" t="s">
        <v>64</v>
      </c>
    </row>
    <row r="45" spans="1:11" ht="28.5" x14ac:dyDescent="0.2">
      <c r="A45" s="84">
        <v>27</v>
      </c>
      <c r="B45" s="4" t="s">
        <v>65</v>
      </c>
      <c r="C45">
        <v>150</v>
      </c>
      <c r="D45">
        <v>58</v>
      </c>
      <c r="E45" s="5">
        <v>42221</v>
      </c>
      <c r="F45" s="5">
        <v>42241</v>
      </c>
      <c r="G45" s="5">
        <v>42303</v>
      </c>
      <c r="H45" s="95">
        <v>43453</v>
      </c>
      <c r="I45">
        <f t="shared" si="4"/>
        <v>62</v>
      </c>
      <c r="J45" s="37">
        <f t="shared" si="5"/>
        <v>82</v>
      </c>
      <c r="K45" t="s">
        <v>66</v>
      </c>
    </row>
    <row r="46" spans="1:11" ht="28.5" x14ac:dyDescent="0.2">
      <c r="A46" s="84">
        <v>28</v>
      </c>
      <c r="B46" s="4" t="s">
        <v>67</v>
      </c>
      <c r="C46">
        <v>106</v>
      </c>
      <c r="D46">
        <v>0</v>
      </c>
      <c r="E46" s="5">
        <v>42251</v>
      </c>
      <c r="F46" s="5">
        <v>42261</v>
      </c>
      <c r="G46" s="5">
        <v>42306</v>
      </c>
      <c r="H46" s="95">
        <v>42611</v>
      </c>
      <c r="I46">
        <f t="shared" si="4"/>
        <v>45</v>
      </c>
      <c r="J46" s="37">
        <f t="shared" si="5"/>
        <v>55</v>
      </c>
      <c r="K46" t="s">
        <v>68</v>
      </c>
    </row>
    <row r="47" spans="1:11" ht="28.5" x14ac:dyDescent="0.2">
      <c r="A47" s="84">
        <v>29</v>
      </c>
      <c r="B47" s="4" t="s">
        <v>69</v>
      </c>
      <c r="C47">
        <v>415</v>
      </c>
      <c r="D47">
        <v>175</v>
      </c>
      <c r="E47" s="5">
        <v>42269</v>
      </c>
      <c r="F47" s="5">
        <v>42292</v>
      </c>
      <c r="G47" s="5">
        <v>42382</v>
      </c>
      <c r="H47" s="95">
        <v>42656</v>
      </c>
      <c r="I47">
        <f t="shared" si="4"/>
        <v>90</v>
      </c>
      <c r="J47" s="37">
        <f t="shared" si="5"/>
        <v>113</v>
      </c>
      <c r="K47" t="s">
        <v>70</v>
      </c>
    </row>
    <row r="48" spans="1:11" ht="14.25" x14ac:dyDescent="0.2">
      <c r="A48" s="84">
        <v>30</v>
      </c>
      <c r="B48" s="4" t="s">
        <v>71</v>
      </c>
      <c r="C48">
        <v>63</v>
      </c>
      <c r="D48">
        <v>0</v>
      </c>
      <c r="E48" s="5">
        <v>42271</v>
      </c>
      <c r="F48" s="5">
        <v>42282</v>
      </c>
      <c r="G48" s="5">
        <v>42342</v>
      </c>
      <c r="H48" s="95">
        <v>42564</v>
      </c>
      <c r="I48">
        <f t="shared" si="4"/>
        <v>60</v>
      </c>
      <c r="J48" s="37">
        <f t="shared" si="5"/>
        <v>71</v>
      </c>
      <c r="K48" t="s">
        <v>72</v>
      </c>
    </row>
    <row r="49" spans="1:11" ht="14.25" x14ac:dyDescent="0.2">
      <c r="A49" s="84">
        <v>31</v>
      </c>
      <c r="B49" s="4" t="s">
        <v>71</v>
      </c>
      <c r="C49">
        <v>37</v>
      </c>
      <c r="D49">
        <v>0</v>
      </c>
      <c r="E49" s="5">
        <v>42271</v>
      </c>
      <c r="F49" s="5">
        <v>42282</v>
      </c>
      <c r="G49" s="5">
        <v>42342</v>
      </c>
      <c r="H49" s="95">
        <v>44152</v>
      </c>
      <c r="I49">
        <f t="shared" si="4"/>
        <v>60</v>
      </c>
      <c r="J49" s="37">
        <f t="shared" si="5"/>
        <v>71</v>
      </c>
      <c r="K49" t="s">
        <v>73</v>
      </c>
    </row>
    <row r="50" spans="1:11" ht="14.25" x14ac:dyDescent="0.2">
      <c r="A50" s="84">
        <v>32</v>
      </c>
      <c r="B50" s="4" t="s">
        <v>74</v>
      </c>
      <c r="C50">
        <v>168</v>
      </c>
      <c r="D50">
        <v>83</v>
      </c>
      <c r="E50" s="5">
        <v>42307</v>
      </c>
      <c r="F50" s="5">
        <v>42318</v>
      </c>
      <c r="G50" s="5">
        <v>42380</v>
      </c>
      <c r="H50" s="95">
        <v>42669</v>
      </c>
      <c r="I50">
        <f t="shared" si="4"/>
        <v>62</v>
      </c>
      <c r="J50" s="37">
        <f t="shared" si="5"/>
        <v>73</v>
      </c>
      <c r="K50" t="s">
        <v>75</v>
      </c>
    </row>
    <row r="51" spans="1:11" ht="14.25" x14ac:dyDescent="0.2">
      <c r="A51" s="84">
        <v>33</v>
      </c>
      <c r="B51" s="4" t="s">
        <v>76</v>
      </c>
      <c r="C51">
        <v>581</v>
      </c>
      <c r="D51">
        <v>558</v>
      </c>
      <c r="E51" s="5">
        <v>42326</v>
      </c>
      <c r="F51" s="5">
        <v>42366</v>
      </c>
      <c r="G51" s="5">
        <v>42426</v>
      </c>
      <c r="H51" s="95">
        <v>43299</v>
      </c>
      <c r="I51">
        <f t="shared" si="4"/>
        <v>60</v>
      </c>
      <c r="J51" s="37">
        <f t="shared" si="5"/>
        <v>100</v>
      </c>
      <c r="K51" t="s">
        <v>77</v>
      </c>
    </row>
    <row r="52" spans="1:11" ht="14.25" x14ac:dyDescent="0.2">
      <c r="A52" s="84">
        <v>34</v>
      </c>
      <c r="B52" s="4" t="s">
        <v>78</v>
      </c>
      <c r="C52">
        <v>201</v>
      </c>
      <c r="D52">
        <v>82</v>
      </c>
      <c r="E52" s="5">
        <v>42349</v>
      </c>
      <c r="F52" s="5">
        <v>42361</v>
      </c>
      <c r="G52" s="5">
        <v>42416</v>
      </c>
      <c r="H52" s="95">
        <v>42548</v>
      </c>
      <c r="I52">
        <f t="shared" si="4"/>
        <v>55</v>
      </c>
      <c r="J52" s="37">
        <f t="shared" si="5"/>
        <v>67</v>
      </c>
      <c r="K52" t="s">
        <v>79</v>
      </c>
    </row>
    <row r="53" spans="1:11" ht="14.25" x14ac:dyDescent="0.2">
      <c r="A53" s="84">
        <v>35</v>
      </c>
      <c r="B53" s="4" t="s">
        <v>80</v>
      </c>
      <c r="C53">
        <v>421</v>
      </c>
      <c r="D53">
        <v>26</v>
      </c>
      <c r="E53" s="5">
        <v>42349</v>
      </c>
      <c r="F53" s="5">
        <v>42366</v>
      </c>
      <c r="G53" s="5">
        <v>42457</v>
      </c>
      <c r="H53" s="95">
        <v>44137</v>
      </c>
      <c r="I53">
        <f t="shared" si="4"/>
        <v>91</v>
      </c>
      <c r="J53" s="37">
        <f t="shared" si="5"/>
        <v>108</v>
      </c>
      <c r="K53" t="s">
        <v>81</v>
      </c>
    </row>
    <row r="54" spans="1:11" ht="28.5" x14ac:dyDescent="0.2">
      <c r="A54" s="84">
        <v>36</v>
      </c>
      <c r="B54" s="10" t="s">
        <v>82</v>
      </c>
      <c r="C54" s="1">
        <v>68</v>
      </c>
      <c r="D54" s="1">
        <v>18</v>
      </c>
      <c r="E54" s="11">
        <v>42349</v>
      </c>
      <c r="F54" s="11">
        <v>42361</v>
      </c>
      <c r="G54" s="11">
        <v>42422</v>
      </c>
      <c r="H54" s="96" t="s">
        <v>336</v>
      </c>
      <c r="I54" s="1">
        <f t="shared" si="4"/>
        <v>61</v>
      </c>
      <c r="J54" s="38">
        <f t="shared" si="5"/>
        <v>73</v>
      </c>
      <c r="K54" t="s">
        <v>83</v>
      </c>
    </row>
    <row r="55" spans="1:11" x14ac:dyDescent="0.25">
      <c r="A55" s="119"/>
      <c r="B55" s="12" t="s">
        <v>31</v>
      </c>
      <c r="C55">
        <f>SUM(C37:C54)</f>
        <v>3881</v>
      </c>
      <c r="D55">
        <f>SUM(D37:D54)</f>
        <v>1434</v>
      </c>
      <c r="G55" s="14"/>
      <c r="H55" s="14" t="s">
        <v>32</v>
      </c>
      <c r="I55" s="13">
        <f>AVERAGE(I37:I54)</f>
        <v>62.055555555555557</v>
      </c>
      <c r="J55" s="40">
        <f>AVERAGE(J37:J54)</f>
        <v>78.722222222222229</v>
      </c>
      <c r="K55" s="13"/>
    </row>
    <row r="56" spans="1:11" x14ac:dyDescent="0.25">
      <c r="B56" s="4"/>
      <c r="G56" s="14"/>
      <c r="H56" s="14"/>
      <c r="I56" s="16"/>
      <c r="J56" s="37"/>
    </row>
    <row r="57" spans="1:11" x14ac:dyDescent="0.25">
      <c r="A57" s="54">
        <v>2016</v>
      </c>
      <c r="B57" s="54"/>
      <c r="J57" s="37"/>
    </row>
    <row r="58" spans="1:11" ht="28.5" x14ac:dyDescent="0.2">
      <c r="A58" s="84">
        <v>37</v>
      </c>
      <c r="B58" s="86" t="s">
        <v>84</v>
      </c>
      <c r="C58">
        <v>106</v>
      </c>
      <c r="D58">
        <v>0</v>
      </c>
      <c r="E58" s="5">
        <v>42384</v>
      </c>
      <c r="F58" s="5">
        <v>42390</v>
      </c>
      <c r="G58" s="5">
        <v>42422</v>
      </c>
      <c r="H58" s="95" t="s">
        <v>336</v>
      </c>
      <c r="I58">
        <f t="shared" ref="I58:I73" si="6">G58-F58</f>
        <v>32</v>
      </c>
      <c r="J58" s="37">
        <f t="shared" ref="J58:J73" si="7">G58-E58</f>
        <v>38</v>
      </c>
    </row>
    <row r="59" spans="1:11" ht="14.25" x14ac:dyDescent="0.2">
      <c r="A59" s="84"/>
      <c r="B59" s="107" t="s">
        <v>85</v>
      </c>
      <c r="C59">
        <v>201</v>
      </c>
      <c r="D59">
        <v>82</v>
      </c>
      <c r="E59" s="5">
        <v>42390</v>
      </c>
      <c r="F59" s="5">
        <v>42396</v>
      </c>
      <c r="G59" s="5">
        <v>42437</v>
      </c>
      <c r="H59" s="95"/>
      <c r="I59">
        <f t="shared" si="6"/>
        <v>41</v>
      </c>
      <c r="J59" s="37">
        <f t="shared" si="7"/>
        <v>47</v>
      </c>
    </row>
    <row r="60" spans="1:11" ht="28.5" x14ac:dyDescent="0.2">
      <c r="A60" s="84">
        <v>38</v>
      </c>
      <c r="B60" s="4" t="s">
        <v>86</v>
      </c>
      <c r="C60">
        <v>92</v>
      </c>
      <c r="D60">
        <v>16</v>
      </c>
      <c r="E60" s="5">
        <v>42417</v>
      </c>
      <c r="F60" s="5">
        <v>42431</v>
      </c>
      <c r="G60" s="5">
        <v>42492</v>
      </c>
      <c r="H60" s="95">
        <v>44036</v>
      </c>
      <c r="I60">
        <f t="shared" si="6"/>
        <v>61</v>
      </c>
      <c r="J60" s="37">
        <f t="shared" si="7"/>
        <v>75</v>
      </c>
      <c r="K60" t="s">
        <v>87</v>
      </c>
    </row>
    <row r="61" spans="1:11" ht="28.5" x14ac:dyDescent="0.2">
      <c r="A61" s="84"/>
      <c r="B61" s="107" t="s">
        <v>88</v>
      </c>
      <c r="C61">
        <v>208</v>
      </c>
      <c r="D61">
        <v>170</v>
      </c>
      <c r="E61" s="5">
        <v>42418</v>
      </c>
      <c r="F61" s="5">
        <v>42423</v>
      </c>
      <c r="G61" s="5">
        <v>42474</v>
      </c>
      <c r="H61" s="95"/>
      <c r="I61">
        <f t="shared" si="6"/>
        <v>51</v>
      </c>
      <c r="J61" s="37">
        <f t="shared" si="7"/>
        <v>56</v>
      </c>
    </row>
    <row r="62" spans="1:11" ht="14.25" x14ac:dyDescent="0.2">
      <c r="A62" s="84">
        <v>39</v>
      </c>
      <c r="B62" t="s">
        <v>89</v>
      </c>
      <c r="C62">
        <v>706</v>
      </c>
      <c r="D62">
        <v>17</v>
      </c>
      <c r="E62" s="5">
        <v>42496</v>
      </c>
      <c r="F62" s="5">
        <v>42531</v>
      </c>
      <c r="G62" s="5">
        <v>42573</v>
      </c>
      <c r="H62" s="95" t="s">
        <v>336</v>
      </c>
      <c r="I62">
        <f t="shared" si="6"/>
        <v>42</v>
      </c>
      <c r="J62" s="37">
        <f t="shared" si="7"/>
        <v>77</v>
      </c>
      <c r="K62" t="s">
        <v>90</v>
      </c>
    </row>
    <row r="63" spans="1:11" ht="14.25" x14ac:dyDescent="0.2">
      <c r="A63" s="84">
        <v>40</v>
      </c>
      <c r="B63" t="s">
        <v>91</v>
      </c>
      <c r="C63">
        <v>296</v>
      </c>
      <c r="D63">
        <v>129</v>
      </c>
      <c r="E63" s="5">
        <v>42537</v>
      </c>
      <c r="F63" s="5">
        <v>42548</v>
      </c>
      <c r="G63" s="5">
        <v>42608</v>
      </c>
      <c r="H63" s="95">
        <v>43404</v>
      </c>
      <c r="I63">
        <f t="shared" si="6"/>
        <v>60</v>
      </c>
      <c r="J63" s="37">
        <f t="shared" si="7"/>
        <v>71</v>
      </c>
      <c r="K63" t="s">
        <v>92</v>
      </c>
    </row>
    <row r="64" spans="1:11" ht="14.25" x14ac:dyDescent="0.2">
      <c r="A64" s="84">
        <v>41</v>
      </c>
      <c r="B64" t="s">
        <v>93</v>
      </c>
      <c r="C64">
        <v>83</v>
      </c>
      <c r="D64">
        <v>26</v>
      </c>
      <c r="E64" s="5">
        <v>42548</v>
      </c>
      <c r="F64" s="5">
        <v>42552</v>
      </c>
      <c r="G64" s="5">
        <v>42612</v>
      </c>
      <c r="H64" s="95">
        <v>43279</v>
      </c>
      <c r="I64">
        <f t="shared" si="6"/>
        <v>60</v>
      </c>
      <c r="J64" s="37">
        <f t="shared" si="7"/>
        <v>64</v>
      </c>
      <c r="K64" t="s">
        <v>94</v>
      </c>
    </row>
    <row r="65" spans="1:11" ht="14.25" x14ac:dyDescent="0.2">
      <c r="A65" s="84">
        <v>42</v>
      </c>
      <c r="B65" t="s">
        <v>95</v>
      </c>
      <c r="C65">
        <v>96</v>
      </c>
      <c r="D65">
        <v>18</v>
      </c>
      <c r="E65" s="5">
        <v>42549</v>
      </c>
      <c r="F65" s="5">
        <v>42556</v>
      </c>
      <c r="G65" s="5">
        <v>42619</v>
      </c>
      <c r="H65" s="95">
        <v>42549</v>
      </c>
      <c r="I65">
        <f t="shared" si="6"/>
        <v>63</v>
      </c>
      <c r="J65" s="37">
        <f t="shared" si="7"/>
        <v>70</v>
      </c>
      <c r="K65" t="s">
        <v>96</v>
      </c>
    </row>
    <row r="66" spans="1:11" ht="14.25" x14ac:dyDescent="0.2">
      <c r="A66" s="84">
        <v>43</v>
      </c>
      <c r="B66" t="s">
        <v>97</v>
      </c>
      <c r="C66">
        <v>309</v>
      </c>
      <c r="D66">
        <v>182</v>
      </c>
      <c r="E66" s="5">
        <v>42564</v>
      </c>
      <c r="F66" s="5">
        <v>42578</v>
      </c>
      <c r="G66" s="5">
        <v>42639</v>
      </c>
      <c r="H66" s="95">
        <v>43406</v>
      </c>
      <c r="I66">
        <f t="shared" si="6"/>
        <v>61</v>
      </c>
      <c r="J66" s="37">
        <f t="shared" si="7"/>
        <v>75</v>
      </c>
      <c r="K66" t="s">
        <v>98</v>
      </c>
    </row>
    <row r="67" spans="1:11" ht="14.25" x14ac:dyDescent="0.2">
      <c r="A67" s="84">
        <v>44</v>
      </c>
      <c r="B67" t="s">
        <v>99</v>
      </c>
      <c r="C67">
        <v>316</v>
      </c>
      <c r="D67">
        <v>91</v>
      </c>
      <c r="E67" s="5">
        <v>42564</v>
      </c>
      <c r="F67" s="5">
        <v>42586</v>
      </c>
      <c r="G67" s="5">
        <v>42646</v>
      </c>
      <c r="H67" s="95">
        <v>43329</v>
      </c>
      <c r="I67">
        <f t="shared" si="6"/>
        <v>60</v>
      </c>
      <c r="J67" s="37">
        <f t="shared" si="7"/>
        <v>82</v>
      </c>
      <c r="K67" t="s">
        <v>100</v>
      </c>
    </row>
    <row r="68" spans="1:11" ht="14.25" x14ac:dyDescent="0.2">
      <c r="A68" s="84"/>
      <c r="B68" s="92" t="s">
        <v>101</v>
      </c>
      <c r="C68">
        <v>296</v>
      </c>
      <c r="D68">
        <v>129</v>
      </c>
      <c r="E68" s="5">
        <v>42605</v>
      </c>
      <c r="F68" s="5">
        <v>42608</v>
      </c>
      <c r="G68" s="5">
        <v>42639</v>
      </c>
      <c r="H68" s="95"/>
      <c r="I68">
        <f t="shared" si="6"/>
        <v>31</v>
      </c>
      <c r="J68" s="37">
        <f t="shared" si="7"/>
        <v>34</v>
      </c>
    </row>
    <row r="69" spans="1:11" ht="14.25" x14ac:dyDescent="0.2">
      <c r="A69" s="84">
        <v>45</v>
      </c>
      <c r="B69" t="s">
        <v>102</v>
      </c>
      <c r="C69">
        <v>40</v>
      </c>
      <c r="D69">
        <v>8</v>
      </c>
      <c r="E69" s="5">
        <v>42613</v>
      </c>
      <c r="F69" s="5">
        <v>42625</v>
      </c>
      <c r="G69" s="5">
        <v>42670</v>
      </c>
      <c r="H69" s="95">
        <v>42795</v>
      </c>
      <c r="I69">
        <f t="shared" si="6"/>
        <v>45</v>
      </c>
      <c r="J69" s="37">
        <f t="shared" si="7"/>
        <v>57</v>
      </c>
      <c r="K69" t="s">
        <v>103</v>
      </c>
    </row>
    <row r="70" spans="1:11" ht="14.25" x14ac:dyDescent="0.2">
      <c r="A70" s="84"/>
      <c r="B70" s="92" t="s">
        <v>104</v>
      </c>
      <c r="C70">
        <v>316</v>
      </c>
      <c r="D70">
        <v>91</v>
      </c>
      <c r="E70" s="5">
        <v>42636</v>
      </c>
      <c r="F70" s="5">
        <v>42642</v>
      </c>
      <c r="G70" s="5">
        <v>42676</v>
      </c>
      <c r="H70" s="95"/>
      <c r="I70">
        <f t="shared" si="6"/>
        <v>34</v>
      </c>
      <c r="J70" s="37">
        <f t="shared" si="7"/>
        <v>40</v>
      </c>
    </row>
    <row r="71" spans="1:11" ht="14.25" x14ac:dyDescent="0.2">
      <c r="A71" s="84">
        <v>46</v>
      </c>
      <c r="B71" t="s">
        <v>105</v>
      </c>
      <c r="C71">
        <v>148</v>
      </c>
      <c r="D71">
        <v>36</v>
      </c>
      <c r="E71" s="5">
        <v>42641</v>
      </c>
      <c r="F71" s="5">
        <v>42648</v>
      </c>
      <c r="G71" s="5">
        <v>42709</v>
      </c>
      <c r="H71" s="95">
        <v>42816</v>
      </c>
      <c r="I71">
        <f t="shared" si="6"/>
        <v>61</v>
      </c>
      <c r="J71" s="37">
        <f t="shared" si="7"/>
        <v>68</v>
      </c>
      <c r="K71" t="s">
        <v>106</v>
      </c>
    </row>
    <row r="72" spans="1:11" ht="14.25" x14ac:dyDescent="0.2">
      <c r="A72" s="84">
        <v>47</v>
      </c>
      <c r="B72" t="s">
        <v>107</v>
      </c>
      <c r="C72">
        <v>161</v>
      </c>
      <c r="D72">
        <v>7</v>
      </c>
      <c r="E72" s="5">
        <v>42641</v>
      </c>
      <c r="F72" s="5">
        <v>42656</v>
      </c>
      <c r="G72" s="5">
        <v>42716</v>
      </c>
      <c r="H72" s="95">
        <v>43930</v>
      </c>
      <c r="I72">
        <f t="shared" si="6"/>
        <v>60</v>
      </c>
      <c r="J72" s="37">
        <f t="shared" si="7"/>
        <v>75</v>
      </c>
      <c r="K72" t="s">
        <v>34</v>
      </c>
    </row>
    <row r="73" spans="1:11" ht="14.25" x14ac:dyDescent="0.2">
      <c r="A73" s="85">
        <v>48</v>
      </c>
      <c r="B73" s="1" t="s">
        <v>108</v>
      </c>
      <c r="C73" s="1">
        <v>243</v>
      </c>
      <c r="D73" s="1">
        <v>105</v>
      </c>
      <c r="E73" s="11">
        <v>42669</v>
      </c>
      <c r="F73" s="11">
        <v>42684</v>
      </c>
      <c r="G73" s="11">
        <v>42744</v>
      </c>
      <c r="H73" s="96">
        <v>44517</v>
      </c>
      <c r="I73" s="1">
        <f t="shared" si="6"/>
        <v>60</v>
      </c>
      <c r="J73" s="38">
        <f t="shared" si="7"/>
        <v>75</v>
      </c>
      <c r="K73" t="s">
        <v>109</v>
      </c>
    </row>
    <row r="74" spans="1:11" x14ac:dyDescent="0.25">
      <c r="A74" s="119"/>
      <c r="B74" s="12" t="s">
        <v>31</v>
      </c>
      <c r="C74">
        <f>SUM(C58:C73)</f>
        <v>3617</v>
      </c>
      <c r="D74">
        <f>SUM(D58:D73)</f>
        <v>1107</v>
      </c>
      <c r="G74" s="14"/>
      <c r="H74" s="14" t="s">
        <v>32</v>
      </c>
      <c r="I74" s="13">
        <f>AVERAGE(I58:I73)</f>
        <v>51.375</v>
      </c>
      <c r="J74" s="15">
        <f>AVERAGE(J58:J73)</f>
        <v>62.75</v>
      </c>
      <c r="K74" s="15"/>
    </row>
    <row r="76" spans="1:11" ht="15.75" thickBot="1" x14ac:dyDescent="0.3">
      <c r="G76" s="3"/>
      <c r="H76" s="14"/>
      <c r="I76" s="18"/>
    </row>
    <row r="77" spans="1:11" x14ac:dyDescent="0.25">
      <c r="B77" s="127" t="s">
        <v>366</v>
      </c>
      <c r="C77" s="41"/>
    </row>
    <row r="78" spans="1:11" ht="14.25" x14ac:dyDescent="0.2">
      <c r="A78" s="43"/>
      <c r="B78" s="52" t="s">
        <v>404</v>
      </c>
      <c r="C78" s="63">
        <f>SUM(C79:C80)</f>
        <v>48</v>
      </c>
    </row>
    <row r="79" spans="1:11" ht="14.25" x14ac:dyDescent="0.2">
      <c r="A79" s="43"/>
      <c r="B79" s="130" t="s">
        <v>405</v>
      </c>
      <c r="C79" s="42">
        <f>COUNTIFS(H11:H73,"&gt;4/13/2013",H11:H73,"&lt;1/20/2017")</f>
        <v>22</v>
      </c>
      <c r="D79" s="133" t="s">
        <v>410</v>
      </c>
    </row>
    <row r="80" spans="1:11" ht="14.25" x14ac:dyDescent="0.2">
      <c r="A80" s="43"/>
      <c r="B80" s="130" t="s">
        <v>412</v>
      </c>
      <c r="C80" s="43">
        <f>COUNTIFS(H11:H73,"&gt;1/20/2017")+COUNTIF(H11:H73,"Not Finalized")</f>
        <v>26</v>
      </c>
      <c r="D80" s="133"/>
    </row>
    <row r="81" spans="1:8" ht="14.25" x14ac:dyDescent="0.2">
      <c r="A81" s="43"/>
      <c r="B81" s="130" t="s">
        <v>407</v>
      </c>
      <c r="C81" s="44">
        <f>COUNT(C71:C73,C69,C62:C67,C60,C37:C54,C27:C33,C25,C19:C20,C14:C17,C11)</f>
        <v>44</v>
      </c>
      <c r="D81" s="133" t="s">
        <v>409</v>
      </c>
    </row>
    <row r="82" spans="1:8" ht="14.25" x14ac:dyDescent="0.2">
      <c r="A82" s="43"/>
      <c r="B82" s="130" t="s">
        <v>406</v>
      </c>
      <c r="C82" s="43">
        <f>COUNT(C58,C18)</f>
        <v>2</v>
      </c>
      <c r="D82" s="133"/>
    </row>
    <row r="83" spans="1:8" ht="14.25" x14ac:dyDescent="0.2">
      <c r="A83" s="43"/>
      <c r="B83" s="130" t="s">
        <v>408</v>
      </c>
      <c r="C83" s="43">
        <f>COUNT(C24,C12)</f>
        <v>2</v>
      </c>
      <c r="D83" s="133"/>
    </row>
    <row r="84" spans="1:8" ht="14.25" x14ac:dyDescent="0.2">
      <c r="B84" s="51" t="s">
        <v>411</v>
      </c>
      <c r="C84" s="45">
        <f>SUM(C11:C20,C24:C33,C37:C39)</f>
        <v>8373</v>
      </c>
      <c r="D84" s="19"/>
    </row>
    <row r="85" spans="1:8" ht="14.25" x14ac:dyDescent="0.2">
      <c r="B85" s="51" t="s">
        <v>111</v>
      </c>
      <c r="C85" s="46">
        <f>(13500-C84)/C84</f>
        <v>0.61232533142242929</v>
      </c>
    </row>
    <row r="86" spans="1:8" ht="14.25" x14ac:dyDescent="0.2">
      <c r="B86" s="52" t="s">
        <v>112</v>
      </c>
      <c r="C86" s="47">
        <f>AVERAGE(C11:C20,C24:C33,C37:C54,C58:C73)</f>
        <v>285</v>
      </c>
    </row>
    <row r="87" spans="1:8" x14ac:dyDescent="0.25">
      <c r="B87" s="52" t="s">
        <v>377</v>
      </c>
      <c r="C87" s="48">
        <f>AVERAGE(C71:C73,C69,C62:C67,C60,C37:C54,C27:C33,C25,C19:C20,C14:C17,C11)</f>
        <v>222.75</v>
      </c>
      <c r="F87" s="17"/>
    </row>
    <row r="88" spans="1:8" x14ac:dyDescent="0.25">
      <c r="B88" s="52" t="s">
        <v>114</v>
      </c>
      <c r="C88" s="47">
        <f>AVERAGE(D58:D73,D37:D54,D24:D33,D11:D20)</f>
        <v>95.169811320754718</v>
      </c>
      <c r="F88" s="17"/>
      <c r="G88" s="19"/>
      <c r="H88" s="97"/>
    </row>
    <row r="89" spans="1:8" x14ac:dyDescent="0.25">
      <c r="B89" s="52" t="s">
        <v>376</v>
      </c>
      <c r="C89" s="47">
        <f>AVERAGE(D11,D14:D17,D19:D20,D25,D27:D33,D37:D54,D60,D62:D67,D69,D71:D73)</f>
        <v>80.977272727272734</v>
      </c>
      <c r="F89" s="17"/>
    </row>
    <row r="90" spans="1:8" x14ac:dyDescent="0.25">
      <c r="B90" s="52" t="s">
        <v>116</v>
      </c>
      <c r="C90" s="49">
        <f>SUM(C74,C55,C34,C21)</f>
        <v>15390</v>
      </c>
      <c r="F90" s="17"/>
    </row>
    <row r="91" spans="1:8" x14ac:dyDescent="0.25">
      <c r="B91" s="52" t="s">
        <v>117</v>
      </c>
      <c r="C91" s="49">
        <f>SUM(D74,D55,D34,D21)</f>
        <v>5044</v>
      </c>
      <c r="F91" s="17"/>
    </row>
    <row r="92" spans="1:8" ht="14.25" x14ac:dyDescent="0.2">
      <c r="A92" s="43"/>
      <c r="B92" s="52" t="s">
        <v>402</v>
      </c>
      <c r="C92" s="66">
        <f>AVERAGE(I11:I20,I24:I33,I37:I54,I58:I73)</f>
        <v>56.5</v>
      </c>
      <c r="D92" s="13"/>
    </row>
    <row r="93" spans="1:8" thickBot="1" x14ac:dyDescent="0.25">
      <c r="A93" s="43"/>
      <c r="B93" s="53" t="s">
        <v>403</v>
      </c>
      <c r="C93" s="50">
        <f>AVERAGE(J58:J73,J37:J54,J24:J33,J11:J20)</f>
        <v>70.222222222222229</v>
      </c>
    </row>
    <row r="94" spans="1:8" ht="14.25" x14ac:dyDescent="0.2">
      <c r="B94" s="129"/>
    </row>
    <row r="96" spans="1:8" x14ac:dyDescent="0.25">
      <c r="B96" s="20"/>
    </row>
    <row r="97" spans="2:3" ht="14.25" x14ac:dyDescent="0.2">
      <c r="B97" s="4"/>
      <c r="C97" s="5"/>
    </row>
    <row r="98" spans="2:3" ht="14.25" x14ac:dyDescent="0.2">
      <c r="B98" s="4"/>
      <c r="C98" s="5"/>
    </row>
    <row r="99" spans="2:3" ht="14.25" x14ac:dyDescent="0.2">
      <c r="C99" s="5"/>
    </row>
    <row r="100" spans="2:3" ht="14.25" x14ac:dyDescent="0.2">
      <c r="B100" s="4"/>
      <c r="C100" s="5"/>
    </row>
    <row r="101" spans="2:3" ht="14.25" x14ac:dyDescent="0.2">
      <c r="C101" s="5"/>
    </row>
    <row r="102" spans="2:3" ht="14.25" x14ac:dyDescent="0.2">
      <c r="C102" s="5"/>
    </row>
    <row r="103" spans="2:3" ht="14.25" x14ac:dyDescent="0.2">
      <c r="C103" s="5"/>
    </row>
    <row r="104" spans="2:3" ht="14.25" x14ac:dyDescent="0.2">
      <c r="C104" s="5"/>
    </row>
    <row r="105" spans="2:3" ht="14.25" x14ac:dyDescent="0.2">
      <c r="C105" s="5"/>
    </row>
    <row r="106" spans="2:3" ht="14.25" x14ac:dyDescent="0.2">
      <c r="C106" s="5"/>
    </row>
    <row r="108" spans="2:3" x14ac:dyDescent="0.2">
      <c r="B108" s="21"/>
    </row>
    <row r="109" spans="2:3" ht="14.25" x14ac:dyDescent="0.2">
      <c r="C109" s="5"/>
    </row>
    <row r="110" spans="2:3" ht="14.25" x14ac:dyDescent="0.2">
      <c r="B110" s="4"/>
      <c r="C110" s="5"/>
    </row>
    <row r="111" spans="2:3" ht="14.25" x14ac:dyDescent="0.2">
      <c r="B111" s="4"/>
      <c r="C111" s="5"/>
    </row>
    <row r="112" spans="2:3" ht="14.25" x14ac:dyDescent="0.2">
      <c r="C112" s="5"/>
    </row>
    <row r="113" spans="2:3" ht="14.25" x14ac:dyDescent="0.2">
      <c r="B113" s="4"/>
      <c r="C113" s="5"/>
    </row>
  </sheetData>
  <mergeCells count="16">
    <mergeCell ref="A8:A9"/>
    <mergeCell ref="F2:I2"/>
    <mergeCell ref="G3:H3"/>
    <mergeCell ref="G4:H4"/>
    <mergeCell ref="H8:H9"/>
    <mergeCell ref="I8:I9"/>
    <mergeCell ref="C8:C9"/>
    <mergeCell ref="D8:D9"/>
    <mergeCell ref="E8:E9"/>
    <mergeCell ref="F8:F9"/>
    <mergeCell ref="G8:G9"/>
    <mergeCell ref="D81:D83"/>
    <mergeCell ref="D79:D80"/>
    <mergeCell ref="J8:J9"/>
    <mergeCell ref="K8:K9"/>
    <mergeCell ref="L8:L9"/>
  </mergeCells>
  <pageMargins left="0.7" right="0.7" top="0.75" bottom="0.75" header="0.3" footer="0.3"/>
  <pageSetup orientation="portrait"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B4C04-32D3-4DA7-A086-3ED0311862BB}">
  <dimension ref="A1:R6"/>
  <sheetViews>
    <sheetView zoomScale="75" zoomScaleNormal="75" workbookViewId="0"/>
  </sheetViews>
  <sheetFormatPr defaultRowHeight="14.25" x14ac:dyDescent="0.2"/>
  <cols>
    <col min="1" max="1" width="16.875" customWidth="1"/>
    <col min="2" max="2" width="15.75" customWidth="1"/>
    <col min="3" max="3" width="8.375" customWidth="1"/>
  </cols>
  <sheetData>
    <row r="1" spans="1:18" ht="15" thickBot="1" x14ac:dyDescent="0.25"/>
    <row r="2" spans="1:18" ht="15.75" thickBot="1" x14ac:dyDescent="0.3">
      <c r="A2" s="147" t="s">
        <v>365</v>
      </c>
      <c r="B2" s="149"/>
      <c r="C2" s="147" t="s">
        <v>352</v>
      </c>
      <c r="D2" s="148"/>
      <c r="E2" s="148"/>
      <c r="F2" s="149"/>
      <c r="G2" s="147" t="s">
        <v>358</v>
      </c>
      <c r="H2" s="148"/>
      <c r="I2" s="148"/>
      <c r="J2" s="149"/>
      <c r="K2" s="147" t="s">
        <v>359</v>
      </c>
      <c r="L2" s="148"/>
      <c r="M2" s="148"/>
      <c r="N2" s="149"/>
      <c r="O2" s="147" t="s">
        <v>364</v>
      </c>
      <c r="P2" s="148"/>
      <c r="Q2" s="148"/>
      <c r="R2" s="149"/>
    </row>
    <row r="3" spans="1:18" ht="15" x14ac:dyDescent="0.25">
      <c r="A3" s="91" t="s">
        <v>345</v>
      </c>
      <c r="B3" s="88" t="s">
        <v>346</v>
      </c>
      <c r="C3" s="29"/>
      <c r="D3" t="s">
        <v>350</v>
      </c>
      <c r="F3" s="43" t="s">
        <v>351</v>
      </c>
      <c r="G3" s="29"/>
      <c r="H3" t="s">
        <v>353</v>
      </c>
      <c r="J3" s="43" t="s">
        <v>354</v>
      </c>
      <c r="K3" s="29" t="s">
        <v>373</v>
      </c>
      <c r="L3" t="s">
        <v>355</v>
      </c>
      <c r="M3" t="s">
        <v>356</v>
      </c>
      <c r="N3" s="43" t="s">
        <v>357</v>
      </c>
      <c r="O3" s="29" t="s">
        <v>360</v>
      </c>
      <c r="P3" t="s">
        <v>361</v>
      </c>
      <c r="Q3" t="s">
        <v>362</v>
      </c>
      <c r="R3" s="43" t="s">
        <v>363</v>
      </c>
    </row>
    <row r="4" spans="1:18" x14ac:dyDescent="0.2">
      <c r="A4" s="29" t="s">
        <v>347</v>
      </c>
      <c r="B4" s="89">
        <v>41374</v>
      </c>
      <c r="C4" s="29">
        <v>0</v>
      </c>
      <c r="D4">
        <v>9</v>
      </c>
      <c r="E4">
        <v>10</v>
      </c>
      <c r="F4" s="43">
        <v>15</v>
      </c>
      <c r="G4" s="29">
        <v>16</v>
      </c>
      <c r="H4">
        <v>18</v>
      </c>
      <c r="I4">
        <v>19</v>
      </c>
      <c r="J4" s="43">
        <v>24</v>
      </c>
      <c r="K4" s="29">
        <v>31</v>
      </c>
      <c r="L4">
        <v>33</v>
      </c>
      <c r="M4">
        <v>39</v>
      </c>
      <c r="N4" s="43">
        <v>41</v>
      </c>
      <c r="O4" s="29">
        <v>47</v>
      </c>
      <c r="P4">
        <v>53</v>
      </c>
      <c r="R4" s="43"/>
    </row>
    <row r="5" spans="1:18" x14ac:dyDescent="0.2">
      <c r="A5" s="29" t="s">
        <v>348</v>
      </c>
      <c r="B5" s="89">
        <v>42859</v>
      </c>
      <c r="C5" s="29">
        <v>0</v>
      </c>
      <c r="D5">
        <v>2</v>
      </c>
      <c r="E5">
        <v>3</v>
      </c>
      <c r="F5" s="43">
        <v>10</v>
      </c>
      <c r="G5" s="29">
        <v>13</v>
      </c>
      <c r="H5">
        <v>18</v>
      </c>
      <c r="I5">
        <v>23</v>
      </c>
      <c r="J5" s="43">
        <v>27</v>
      </c>
      <c r="K5" s="29">
        <v>33</v>
      </c>
      <c r="L5">
        <v>39</v>
      </c>
      <c r="M5">
        <v>45</v>
      </c>
      <c r="N5" s="43">
        <v>47</v>
      </c>
      <c r="O5" s="29">
        <v>51</v>
      </c>
      <c r="P5">
        <v>54</v>
      </c>
      <c r="Q5">
        <v>55</v>
      </c>
      <c r="R5" s="43"/>
    </row>
    <row r="6" spans="1:18" ht="15" thickBot="1" x14ac:dyDescent="0.25">
      <c r="A6" s="28" t="s">
        <v>349</v>
      </c>
      <c r="B6" s="90">
        <v>44303</v>
      </c>
      <c r="C6" s="28">
        <v>0</v>
      </c>
      <c r="D6" s="56">
        <v>2</v>
      </c>
      <c r="E6" s="56">
        <v>14</v>
      </c>
      <c r="F6" s="57">
        <v>27</v>
      </c>
      <c r="G6" s="28">
        <v>34</v>
      </c>
      <c r="H6" s="56">
        <v>38</v>
      </c>
      <c r="I6" s="56">
        <v>46</v>
      </c>
      <c r="J6" s="57">
        <v>55</v>
      </c>
      <c r="K6" s="28">
        <v>61</v>
      </c>
      <c r="L6" s="56"/>
      <c r="M6" s="56"/>
      <c r="N6" s="57"/>
      <c r="O6" s="28"/>
      <c r="P6" s="56"/>
      <c r="Q6" s="56"/>
      <c r="R6" s="57"/>
    </row>
  </sheetData>
  <mergeCells count="5">
    <mergeCell ref="C2:F2"/>
    <mergeCell ref="G2:J2"/>
    <mergeCell ref="K2:N2"/>
    <mergeCell ref="O2:R2"/>
    <mergeCell ref="A2:B2"/>
  </mergeCells>
  <phoneticPr fontId="6" type="noConversion"/>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2E58E-0529-4EBF-B555-702C3679D351}">
  <dimension ref="B2:E6"/>
  <sheetViews>
    <sheetView zoomScale="75" zoomScaleNormal="75" workbookViewId="0"/>
  </sheetViews>
  <sheetFormatPr defaultRowHeight="14.25" x14ac:dyDescent="0.2"/>
  <cols>
    <col min="2" max="2" width="25" customWidth="1"/>
    <col min="3" max="3" width="14.5" customWidth="1"/>
    <col min="4" max="4" width="23.875" customWidth="1"/>
  </cols>
  <sheetData>
    <row r="2" spans="2:5" x14ac:dyDescent="0.2">
      <c r="C2" s="150" t="s">
        <v>378</v>
      </c>
      <c r="D2" s="150" t="s">
        <v>379</v>
      </c>
      <c r="E2" s="151" t="s">
        <v>31</v>
      </c>
    </row>
    <row r="3" spans="2:5" x14ac:dyDescent="0.2">
      <c r="C3" s="150"/>
      <c r="D3" s="150"/>
      <c r="E3" s="151"/>
    </row>
    <row r="4" spans="2:5" ht="15" x14ac:dyDescent="0.25">
      <c r="B4" s="122" t="s">
        <v>380</v>
      </c>
      <c r="C4" s="115">
        <v>22</v>
      </c>
      <c r="D4" s="115"/>
      <c r="E4" s="115">
        <v>22</v>
      </c>
    </row>
    <row r="5" spans="2:5" ht="15" x14ac:dyDescent="0.25">
      <c r="B5" s="122" t="s">
        <v>381</v>
      </c>
      <c r="C5" s="115">
        <v>43</v>
      </c>
      <c r="D5" s="115"/>
      <c r="E5" s="115">
        <v>43</v>
      </c>
    </row>
    <row r="6" spans="2:5" ht="15" x14ac:dyDescent="0.25">
      <c r="B6" s="122" t="s">
        <v>382</v>
      </c>
      <c r="C6" s="115">
        <v>16</v>
      </c>
      <c r="D6" s="115">
        <v>47</v>
      </c>
      <c r="E6" s="115">
        <f>SUM(C6:D6)</f>
        <v>63</v>
      </c>
    </row>
  </sheetData>
  <mergeCells count="3">
    <mergeCell ref="C2:C3"/>
    <mergeCell ref="D2:D3"/>
    <mergeCell ref="E2:E3"/>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Gary Gensler (2021-Present)</vt:lpstr>
      <vt:lpstr>Jay Clayton (2017-2020)</vt:lpstr>
      <vt:lpstr>Mary Jo White (2013-2016)</vt:lpstr>
      <vt:lpstr>Proposals Comparison</vt:lpstr>
      <vt:lpstr>Finalizations Comparison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2023-09-20T19:37:21Z</dcterms:created>
  <dcterms:modified xsi:type="dcterms:W3CDTF">2023-09-20T20:17:47Z</dcterms:modified>
</cp:coreProperties>
</file>